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9675" windowHeight="7155" activeTab="2"/>
  </bookViews>
  <sheets>
    <sheet name="차랑 가격순 시리즈" sheetId="6" r:id="rId1"/>
    <sheet name="게임순 시리즈" sheetId="1" r:id="rId2"/>
    <sheet name="차량 이름, 가격 순" sheetId="5" r:id="rId3"/>
    <sheet name="코스구성" sheetId="7" r:id="rId4"/>
  </sheets>
  <calcPr calcId="125725"/>
</workbook>
</file>

<file path=xl/calcChain.xml><?xml version="1.0" encoding="utf-8"?>
<calcChain xmlns="http://schemas.openxmlformats.org/spreadsheetml/2006/main">
  <c r="D3" i="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2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2"/>
  <c r="AC59" i="6"/>
  <c r="V59"/>
  <c r="AC58"/>
  <c r="V58"/>
  <c r="AC57"/>
  <c r="V57"/>
  <c r="AC56"/>
  <c r="V56"/>
  <c r="H56"/>
  <c r="AC55"/>
  <c r="V55"/>
  <c r="H55"/>
  <c r="AC54"/>
  <c r="M55" s="1"/>
  <c r="V54"/>
  <c r="M54" s="1"/>
  <c r="H54"/>
  <c r="AG50"/>
  <c r="AF50"/>
  <c r="AG48"/>
  <c r="AF48"/>
  <c r="AG49"/>
  <c r="AE49"/>
  <c r="F49"/>
  <c r="AG47"/>
  <c r="AE47"/>
  <c r="F47"/>
  <c r="AD45"/>
  <c r="AE45"/>
  <c r="F45"/>
  <c r="V42"/>
  <c r="AE42"/>
  <c r="F42"/>
  <c r="AD44"/>
  <c r="AC44"/>
  <c r="F44"/>
  <c r="AD43"/>
  <c r="AB43"/>
  <c r="AC43"/>
  <c r="F43"/>
  <c r="AB39"/>
  <c r="AB4" s="1"/>
  <c r="AC39"/>
  <c r="F39"/>
  <c r="V30"/>
  <c r="AC30"/>
  <c r="AD46"/>
  <c r="AF46"/>
  <c r="G46" s="1"/>
  <c r="F46"/>
  <c r="T27"/>
  <c r="R27"/>
  <c r="G27"/>
  <c r="F27"/>
  <c r="Q26"/>
  <c r="R26"/>
  <c r="G26"/>
  <c r="F26"/>
  <c r="T25"/>
  <c r="R25"/>
  <c r="G25"/>
  <c r="F25"/>
  <c r="T22"/>
  <c r="R22"/>
  <c r="G22"/>
  <c r="F22"/>
  <c r="T34"/>
  <c r="S34"/>
  <c r="G34"/>
  <c r="F34"/>
  <c r="X23"/>
  <c r="S23"/>
  <c r="G23"/>
  <c r="F23"/>
  <c r="V21"/>
  <c r="S21"/>
  <c r="G21"/>
  <c r="F21"/>
  <c r="P18"/>
  <c r="S18"/>
  <c r="G18"/>
  <c r="F18"/>
  <c r="AB38"/>
  <c r="Y38"/>
  <c r="G38"/>
  <c r="F38"/>
  <c r="Z33"/>
  <c r="Z4" s="1"/>
  <c r="Y33"/>
  <c r="F33"/>
  <c r="X36"/>
  <c r="Y36"/>
  <c r="G36"/>
  <c r="F36"/>
  <c r="Z37"/>
  <c r="Y37"/>
  <c r="G37"/>
  <c r="F37"/>
  <c r="Z35"/>
  <c r="W35"/>
  <c r="G35"/>
  <c r="F35"/>
  <c r="U31"/>
  <c r="W31"/>
  <c r="G31" s="1"/>
  <c r="F31"/>
  <c r="X29"/>
  <c r="W29"/>
  <c r="G29"/>
  <c r="F29"/>
  <c r="X41"/>
  <c r="AA41"/>
  <c r="G41"/>
  <c r="U32"/>
  <c r="AA32"/>
  <c r="G32" s="1"/>
  <c r="F32"/>
  <c r="U28"/>
  <c r="AA28"/>
  <c r="F28"/>
  <c r="Z40"/>
  <c r="AA40"/>
  <c r="G40" s="1"/>
  <c r="F40"/>
  <c r="P24"/>
  <c r="Q24"/>
  <c r="O24"/>
  <c r="F24"/>
  <c r="Q20"/>
  <c r="O20"/>
  <c r="F20"/>
  <c r="M16"/>
  <c r="O16"/>
  <c r="F16"/>
  <c r="M11"/>
  <c r="O11"/>
  <c r="F11"/>
  <c r="P19"/>
  <c r="Q19"/>
  <c r="Q4" s="1"/>
  <c r="N19"/>
  <c r="F19"/>
  <c r="J15"/>
  <c r="V15"/>
  <c r="N15"/>
  <c r="F15"/>
  <c r="L12"/>
  <c r="N12"/>
  <c r="G12" s="1"/>
  <c r="F12"/>
  <c r="J10"/>
  <c r="N10"/>
  <c r="F10"/>
  <c r="L17"/>
  <c r="K17"/>
  <c r="G17" s="1"/>
  <c r="F17"/>
  <c r="M14"/>
  <c r="I14"/>
  <c r="K14"/>
  <c r="G14" s="1"/>
  <c r="F14"/>
  <c r="M9"/>
  <c r="M4" s="1"/>
  <c r="I9"/>
  <c r="K9"/>
  <c r="F9"/>
  <c r="L7"/>
  <c r="K7"/>
  <c r="F7"/>
  <c r="L13"/>
  <c r="H13"/>
  <c r="F13"/>
  <c r="J8"/>
  <c r="H8"/>
  <c r="F8"/>
  <c r="I6"/>
  <c r="H6"/>
  <c r="H4" s="1"/>
  <c r="F6"/>
  <c r="I5"/>
  <c r="I4" s="1"/>
  <c r="H5"/>
  <c r="F5"/>
  <c r="T4"/>
  <c r="J4"/>
  <c r="R4"/>
  <c r="S4"/>
  <c r="Y4"/>
  <c r="W4"/>
  <c r="N4"/>
  <c r="Y50" i="1"/>
  <c r="Y49"/>
  <c r="Y48"/>
  <c r="Y47"/>
  <c r="AE46"/>
  <c r="AE44"/>
  <c r="AE43"/>
  <c r="AD43"/>
  <c r="AD42"/>
  <c r="W45"/>
  <c r="W41"/>
  <c r="AE40"/>
  <c r="AB39"/>
  <c r="Z38"/>
  <c r="AB37"/>
  <c r="AB36"/>
  <c r="AB35"/>
  <c r="AA34"/>
  <c r="W33"/>
  <c r="AG32"/>
  <c r="AD31"/>
  <c r="AA29"/>
  <c r="AF30"/>
  <c r="AF28"/>
  <c r="AF27"/>
  <c r="AC26"/>
  <c r="AA25"/>
  <c r="AA24"/>
  <c r="AC23"/>
  <c r="AC22"/>
  <c r="AF21"/>
  <c r="AG20"/>
  <c r="Z20"/>
  <c r="Z19"/>
  <c r="AG16"/>
  <c r="Z16"/>
  <c r="X7"/>
  <c r="X13"/>
  <c r="X15"/>
  <c r="W15"/>
  <c r="V18"/>
  <c r="V17"/>
  <c r="V11"/>
  <c r="V10"/>
  <c r="U14"/>
  <c r="U12"/>
  <c r="T11"/>
  <c r="T10"/>
  <c r="U9"/>
  <c r="U8"/>
  <c r="T6"/>
  <c r="T5"/>
  <c r="S40"/>
  <c r="S49"/>
  <c r="S50"/>
  <c r="R48"/>
  <c r="R47"/>
  <c r="R46"/>
  <c r="R45"/>
  <c r="Q44"/>
  <c r="Q43"/>
  <c r="Q42"/>
  <c r="Q41"/>
  <c r="P39"/>
  <c r="P38"/>
  <c r="P37"/>
  <c r="P36"/>
  <c r="O32"/>
  <c r="O33"/>
  <c r="O34"/>
  <c r="O35"/>
  <c r="N31"/>
  <c r="N30"/>
  <c r="N29"/>
  <c r="N28"/>
  <c r="M27"/>
  <c r="M25"/>
  <c r="M26"/>
  <c r="L24"/>
  <c r="L23"/>
  <c r="L22"/>
  <c r="L21"/>
  <c r="K20"/>
  <c r="K19"/>
  <c r="K18"/>
  <c r="K17"/>
  <c r="J16"/>
  <c r="J13"/>
  <c r="J15"/>
  <c r="J14"/>
  <c r="I12"/>
  <c r="I11"/>
  <c r="I10"/>
  <c r="I9"/>
  <c r="H8"/>
  <c r="H7"/>
  <c r="H6"/>
  <c r="H5"/>
  <c r="H54"/>
  <c r="H56"/>
  <c r="H55"/>
  <c r="F26"/>
  <c r="AC59"/>
  <c r="AC58"/>
  <c r="AC57"/>
  <c r="AC56"/>
  <c r="AC55"/>
  <c r="AC54"/>
  <c r="M55" s="1"/>
  <c r="V59"/>
  <c r="V58"/>
  <c r="V57"/>
  <c r="V56"/>
  <c r="V55"/>
  <c r="V54"/>
  <c r="M54" s="1"/>
  <c r="M56" s="1"/>
  <c r="F49" s="1"/>
  <c r="F48"/>
  <c r="F47"/>
  <c r="F40"/>
  <c r="F46"/>
  <c r="F44"/>
  <c r="F43"/>
  <c r="F45"/>
  <c r="F21"/>
  <c r="F42"/>
  <c r="F31"/>
  <c r="F28"/>
  <c r="F29"/>
  <c r="F27"/>
  <c r="F35"/>
  <c r="F30"/>
  <c r="F23"/>
  <c r="F25"/>
  <c r="F22"/>
  <c r="F39"/>
  <c r="F38"/>
  <c r="F37"/>
  <c r="F20"/>
  <c r="F34"/>
  <c r="F36"/>
  <c r="F33"/>
  <c r="F19"/>
  <c r="F16"/>
  <c r="F32"/>
  <c r="F12"/>
  <c r="F18"/>
  <c r="F15"/>
  <c r="F11"/>
  <c r="F8"/>
  <c r="F14"/>
  <c r="F17"/>
  <c r="F13"/>
  <c r="F10"/>
  <c r="F7"/>
  <c r="F9"/>
  <c r="F6"/>
  <c r="F5"/>
  <c r="P4"/>
  <c r="G39" i="6" l="1"/>
  <c r="AE4"/>
  <c r="G33"/>
  <c r="AD4"/>
  <c r="G5"/>
  <c r="G8"/>
  <c r="L4"/>
  <c r="G7"/>
  <c r="G19"/>
  <c r="G11"/>
  <c r="G20"/>
  <c r="G28"/>
  <c r="G30"/>
  <c r="G43"/>
  <c r="G44"/>
  <c r="G45"/>
  <c r="G49"/>
  <c r="G48"/>
  <c r="G50"/>
  <c r="G6"/>
  <c r="G13"/>
  <c r="G9"/>
  <c r="G10"/>
  <c r="G15"/>
  <c r="G16"/>
  <c r="G24"/>
  <c r="P4"/>
  <c r="U4"/>
  <c r="G42"/>
  <c r="G47"/>
  <c r="M56"/>
  <c r="F50"/>
  <c r="F48"/>
  <c r="F30"/>
  <c r="AC4" s="1"/>
  <c r="F41"/>
  <c r="AA4" s="1"/>
  <c r="K4"/>
  <c r="O4"/>
  <c r="U4" i="1"/>
  <c r="G45"/>
  <c r="G49"/>
  <c r="G50"/>
  <c r="G43"/>
  <c r="Z4"/>
  <c r="K4"/>
  <c r="O4"/>
  <c r="AB4"/>
  <c r="G30"/>
  <c r="G27"/>
  <c r="AD4"/>
  <c r="R4"/>
  <c r="G13"/>
  <c r="G17"/>
  <c r="G8"/>
  <c r="G11"/>
  <c r="G18"/>
  <c r="G12"/>
  <c r="AG4"/>
  <c r="G37"/>
  <c r="G39"/>
  <c r="AC4"/>
  <c r="G41"/>
  <c r="G23"/>
  <c r="AF4"/>
  <c r="G42"/>
  <c r="G31"/>
  <c r="AE4"/>
  <c r="G5"/>
  <c r="G46"/>
  <c r="G40"/>
  <c r="G16"/>
  <c r="G35"/>
  <c r="G29"/>
  <c r="G28"/>
  <c r="G44"/>
  <c r="T4"/>
  <c r="H4"/>
  <c r="G9"/>
  <c r="G7"/>
  <c r="G10"/>
  <c r="V4"/>
  <c r="J4"/>
  <c r="G14"/>
  <c r="G15"/>
  <c r="G19"/>
  <c r="G33"/>
  <c r="G34"/>
  <c r="G38"/>
  <c r="G25"/>
  <c r="G26"/>
  <c r="G21"/>
  <c r="G24"/>
  <c r="G47"/>
  <c r="G48"/>
  <c r="G20"/>
  <c r="X4"/>
  <c r="G6"/>
  <c r="G32"/>
  <c r="G36"/>
  <c r="G22"/>
  <c r="I4"/>
  <c r="M4"/>
  <c r="N4"/>
  <c r="F24"/>
  <c r="L4" s="1"/>
  <c r="F50"/>
  <c r="Y4" s="1"/>
  <c r="F41"/>
  <c r="W4" s="1"/>
  <c r="AF4" i="6" l="1"/>
  <c r="AG4"/>
  <c r="V4"/>
  <c r="X4"/>
  <c r="S4" i="1"/>
  <c r="Q4"/>
  <c r="AA4"/>
</calcChain>
</file>

<file path=xl/comments1.xml><?xml version="1.0" encoding="utf-8"?>
<comments xmlns="http://schemas.openxmlformats.org/spreadsheetml/2006/main">
  <authors>
    <author>KibumKim</author>
  </authors>
  <commentList>
    <comment ref="C3" authorId="0">
      <text>
        <r>
          <rPr>
            <sz val="12"/>
            <color indexed="81"/>
            <rFont val="맑은 고딕"/>
            <family val="3"/>
            <charset val="129"/>
          </rPr>
          <t>구입한 차에 O (알파벳 대문자 o)를 기입하면 참가할 수 있는 시리즈가 자동으로 노란색으로 표시됨.</t>
        </r>
      </text>
    </comment>
    <comment ref="M56" authorId="0">
      <text>
        <r>
          <rPr>
            <sz val="12"/>
            <color indexed="81"/>
            <rFont val="맑은 고딕"/>
            <family val="3"/>
            <charset val="129"/>
          </rPr>
          <t>예를들어, 1.99 달러면 50,000 R$ 또는 10 gold 를 살 수 있으므로, 10 gold 를 50,000 R$ 와 동등한 가치로 생각함.</t>
        </r>
      </text>
    </comment>
  </commentList>
</comments>
</file>

<file path=xl/comments2.xml><?xml version="1.0" encoding="utf-8"?>
<comments xmlns="http://schemas.openxmlformats.org/spreadsheetml/2006/main">
  <authors>
    <author>KibumKim</author>
  </authors>
  <commentList>
    <comment ref="C3" authorId="0">
      <text>
        <r>
          <rPr>
            <sz val="12"/>
            <color indexed="81"/>
            <rFont val="맑은 고딕"/>
            <family val="3"/>
            <charset val="129"/>
          </rPr>
          <t>구입한 차에 O (알파벳 대문자 o)를 기입하면 참가할 수 있는 시리즈가 자동으로 노란색으로 표시됨.</t>
        </r>
      </text>
    </comment>
    <comment ref="M56" authorId="0">
      <text>
        <r>
          <rPr>
            <sz val="12"/>
            <color indexed="81"/>
            <rFont val="맑은 고딕"/>
            <family val="3"/>
            <charset val="129"/>
          </rPr>
          <t>예를들어, 1.99 달러면 50,000 R$ 또는 10 gold 를 살 수 있으므로, 10 gold 를 50,000 R$ 와 동등한 가치로 생각함.</t>
        </r>
      </text>
    </comment>
  </commentList>
</comments>
</file>

<file path=xl/sharedStrings.xml><?xml version="1.0" encoding="utf-8"?>
<sst xmlns="http://schemas.openxmlformats.org/spreadsheetml/2006/main" count="598" uniqueCount="192">
  <si>
    <t>NISSAN SILVIA (S15)</t>
    <phoneticPr fontId="1" type="noConversion"/>
  </si>
  <si>
    <t>프로/아마추어 월드 시리즈</t>
    <phoneticPr fontId="1" type="noConversion"/>
  </si>
  <si>
    <t>프로 경기</t>
    <phoneticPr fontId="1" type="noConversion"/>
  </si>
  <si>
    <t>수퍼카 리드</t>
    <phoneticPr fontId="1" type="noConversion"/>
  </si>
  <si>
    <t>프로덕션 마스터즈</t>
    <phoneticPr fontId="1" type="noConversion"/>
  </si>
  <si>
    <t>V8 인터내셔널</t>
    <phoneticPr fontId="1" type="noConversion"/>
  </si>
  <si>
    <t>쇼다운</t>
    <phoneticPr fontId="1" type="noConversion"/>
  </si>
  <si>
    <t>V10 글로벌</t>
    <phoneticPr fontId="1" type="noConversion"/>
  </si>
  <si>
    <t>미드 엔진 이그조틱스</t>
    <phoneticPr fontId="1" type="noConversion"/>
  </si>
  <si>
    <t>그랜드 투어(RWD)</t>
    <phoneticPr fontId="1" type="noConversion"/>
  </si>
  <si>
    <t>R$</t>
    <phoneticPr fontId="1" type="noConversion"/>
  </si>
  <si>
    <t>$</t>
    <phoneticPr fontId="1" type="noConversion"/>
  </si>
  <si>
    <t>AUDI TT RS Coupe</t>
    <phoneticPr fontId="1" type="noConversion"/>
  </si>
  <si>
    <t>NISSAN 370Z (Z34)</t>
    <phoneticPr fontId="1" type="noConversion"/>
  </si>
  <si>
    <t>BMW M6 Coupe</t>
    <phoneticPr fontId="1" type="noConversion"/>
  </si>
  <si>
    <t>PORSCHE 911 GT3 RS</t>
    <phoneticPr fontId="1" type="noConversion"/>
  </si>
  <si>
    <t>SRT Viper SRT GTS</t>
    <phoneticPr fontId="1" type="noConversion"/>
  </si>
  <si>
    <t>PORSCHE 911 GTS3 Cup</t>
    <phoneticPr fontId="1" type="noConversion"/>
  </si>
  <si>
    <t>LAMBORGHINI Gallardo LP560-4 GT3</t>
    <phoneticPr fontId="1" type="noConversion"/>
  </si>
  <si>
    <t>AUDI R8 LMS ultra</t>
    <phoneticPr fontId="1" type="noConversion"/>
  </si>
  <si>
    <t>BMW M3 GT2 ALMS</t>
    <phoneticPr fontId="1" type="noConversion"/>
  </si>
  <si>
    <t>FORD Focus RS</t>
    <phoneticPr fontId="1" type="noConversion"/>
  </si>
  <si>
    <t>NISSAN SKYLINE GT-R V-spec (R34)</t>
    <phoneticPr fontId="1" type="noConversion"/>
  </si>
  <si>
    <t>DODGE Challenger R/T</t>
    <phoneticPr fontId="1" type="noConversion"/>
  </si>
  <si>
    <t>NISSAN 350Z (Z33)</t>
    <phoneticPr fontId="1" type="noConversion"/>
  </si>
  <si>
    <t>DODGE Challenger SRT8</t>
    <phoneticPr fontId="1" type="noConversion"/>
  </si>
  <si>
    <t>BMW 1 Series M Coupe</t>
    <phoneticPr fontId="1" type="noConversion"/>
  </si>
  <si>
    <t>BMW Z4 M Coupe</t>
    <phoneticPr fontId="1" type="noConversion"/>
  </si>
  <si>
    <t>FORD Shelby GT500</t>
    <phoneticPr fontId="1" type="noConversion"/>
  </si>
  <si>
    <t>BMW M3 Coupe</t>
    <phoneticPr fontId="1" type="noConversion"/>
  </si>
  <si>
    <t>BMW Z4 sDrive35is</t>
    <phoneticPr fontId="1" type="noConversion"/>
  </si>
  <si>
    <t>DODGE Viper SRT10 Coupe</t>
    <phoneticPr fontId="1" type="noConversion"/>
  </si>
  <si>
    <t>BMW M3 GTS</t>
    <phoneticPr fontId="1" type="noConversion"/>
  </si>
  <si>
    <t>FORD GT</t>
    <phoneticPr fontId="1" type="noConversion"/>
  </si>
  <si>
    <t>LAMBORGHINI Gallardo LP560-4</t>
    <phoneticPr fontId="1" type="noConversion"/>
  </si>
  <si>
    <t>NISSAN GT-R Premium (R35)</t>
    <phoneticPr fontId="1" type="noConversion"/>
  </si>
  <si>
    <t>PORSCHE 911 GTS3 RS 4.0</t>
    <phoneticPr fontId="1" type="noConversion"/>
  </si>
  <si>
    <t>AUDI R8 V10 Coupe</t>
    <phoneticPr fontId="1" type="noConversion"/>
  </si>
  <si>
    <t>DODGE Viper SRT10 ACR-X</t>
    <phoneticPr fontId="1" type="noConversion"/>
  </si>
  <si>
    <t>McLAREN MP4-12C</t>
    <phoneticPr fontId="1" type="noConversion"/>
  </si>
  <si>
    <t>FORD GT FIA GT1</t>
    <phoneticPr fontId="1" type="noConversion"/>
  </si>
  <si>
    <t>PORSCHE Carrera GT</t>
    <phoneticPr fontId="1" type="noConversion"/>
  </si>
  <si>
    <t>BMW Z4 GT3</t>
    <phoneticPr fontId="1" type="noConversion"/>
  </si>
  <si>
    <t>NISSAN Sumo Power GT GT-R GT1</t>
    <phoneticPr fontId="1" type="noConversion"/>
  </si>
  <si>
    <t>NISSAN JR Motorsports GT-R GT1</t>
    <phoneticPr fontId="1" type="noConversion"/>
  </si>
  <si>
    <t>LAMBORGHINI Mucielago R-SV GT1</t>
    <phoneticPr fontId="1" type="noConversion"/>
  </si>
  <si>
    <t>LAMBORGHINI Aventador LP 700-4</t>
    <phoneticPr fontId="1" type="noConversion"/>
  </si>
  <si>
    <t>PORSCHE 918 RSR concept</t>
    <phoneticPr fontId="1" type="noConversion"/>
  </si>
  <si>
    <t>PORSCHE 918 Spyder concept</t>
    <phoneticPr fontId="1" type="noConversion"/>
  </si>
  <si>
    <t>McLAREN F1</t>
    <phoneticPr fontId="1" type="noConversion"/>
  </si>
  <si>
    <t>PAGANINI Zonda F</t>
    <phoneticPr fontId="1" type="noConversion"/>
  </si>
  <si>
    <t>PAGANINI Huayra</t>
    <phoneticPr fontId="1" type="noConversion"/>
  </si>
  <si>
    <t>BUGATTI Veyron 16.4</t>
    <phoneticPr fontId="1" type="noConversion"/>
  </si>
  <si>
    <t>KOENIGSEGG CCXR</t>
    <phoneticPr fontId="1" type="noConversion"/>
  </si>
  <si>
    <t>PAGANINI Zonda R</t>
    <phoneticPr fontId="1" type="noConversion"/>
  </si>
  <si>
    <t>KOENIGSEGG Agera</t>
    <phoneticPr fontId="1" type="noConversion"/>
  </si>
  <si>
    <t>KOENIGSEGG Agera R</t>
    <phoneticPr fontId="1" type="noConversion"/>
  </si>
  <si>
    <t>R$</t>
    <phoneticPr fontId="1" type="noConversion"/>
  </si>
  <si>
    <t>G</t>
    <phoneticPr fontId="1" type="noConversion"/>
  </si>
  <si>
    <t>gold 환산식</t>
    <phoneticPr fontId="1" type="noConversion"/>
  </si>
  <si>
    <t>gold  구입비용</t>
    <phoneticPr fontId="1" type="noConversion"/>
  </si>
  <si>
    <t>G =</t>
    <phoneticPr fontId="1" type="noConversion"/>
  </si>
  <si>
    <t>1 G =</t>
    <phoneticPr fontId="1" type="noConversion"/>
  </si>
  <si>
    <t>1 $ =</t>
    <phoneticPr fontId="1" type="noConversion"/>
  </si>
  <si>
    <t>$</t>
    <phoneticPr fontId="1" type="noConversion"/>
  </si>
  <si>
    <t>R$ 구입비용</t>
    <phoneticPr fontId="1" type="noConversion"/>
  </si>
  <si>
    <t>모델명</t>
    <phoneticPr fontId="1" type="noConversion"/>
  </si>
  <si>
    <t>가격</t>
    <phoneticPr fontId="1" type="noConversion"/>
  </si>
  <si>
    <t>대</t>
    <phoneticPr fontId="1" type="noConversion"/>
  </si>
  <si>
    <t>퓨어스톡챌린지</t>
    <phoneticPr fontId="1" type="noConversion"/>
  </si>
  <si>
    <t>로드 카 인터내셔널</t>
    <phoneticPr fontId="1" type="noConversion"/>
  </si>
  <si>
    <t>V8 머슬 허슬</t>
    <phoneticPr fontId="1" type="noConversion"/>
  </si>
  <si>
    <t>스트릿-스펙 스커미시</t>
    <phoneticPr fontId="1" type="noConversion"/>
  </si>
  <si>
    <t>6 CYL 어나이얼레이션 시리즈</t>
    <phoneticPr fontId="1" type="noConversion"/>
  </si>
  <si>
    <t>프라임 프로덕션  매치 업</t>
    <phoneticPr fontId="1" type="noConversion"/>
  </si>
  <si>
    <t>퍼포먼스 럼블</t>
    <phoneticPr fontId="1" type="noConversion"/>
  </si>
  <si>
    <t>에브리데이 히어로즈</t>
    <phoneticPr fontId="1" type="noConversion"/>
  </si>
  <si>
    <t>RWD 오픈 레볼루션</t>
    <phoneticPr fontId="1" type="noConversion"/>
  </si>
  <si>
    <t>도이치 듀엘</t>
    <phoneticPr fontId="1" type="noConversion"/>
  </si>
  <si>
    <t>수퍼카 마스터 시리즈</t>
    <phoneticPr fontId="1" type="noConversion"/>
  </si>
  <si>
    <t>프로/아마추어 수퍼카 클럽</t>
    <phoneticPr fontId="1" type="noConversion"/>
  </si>
  <si>
    <t>V10 쇼다운 시리즈</t>
    <phoneticPr fontId="1" type="noConversion"/>
  </si>
  <si>
    <t>V10 그랜드 오프</t>
    <phoneticPr fontId="1" type="noConversion"/>
  </si>
  <si>
    <t>V8 퍼포먼스 브로올</t>
    <phoneticPr fontId="1" type="noConversion"/>
  </si>
  <si>
    <t>GT3 월드시리즈</t>
    <phoneticPr fontId="1" type="noConversion"/>
  </si>
  <si>
    <t>이스트/웨스트 스로다운</t>
    <phoneticPr fontId="1" type="noConversion"/>
  </si>
  <si>
    <t>GT1 그랜드 투어</t>
    <phoneticPr fontId="1" type="noConversion"/>
  </si>
  <si>
    <t>글로벌 GT 대격돌</t>
    <phoneticPr fontId="1" type="noConversion"/>
  </si>
  <si>
    <t>애컬레이드 오픈</t>
    <phoneticPr fontId="1" type="noConversion"/>
  </si>
  <si>
    <t>초고속 질주</t>
    <phoneticPr fontId="1" type="noConversion"/>
  </si>
  <si>
    <t>뱅가드 챌린지</t>
    <phoneticPr fontId="1" type="noConversion"/>
  </si>
  <si>
    <t>12+Cyl 슬램</t>
    <phoneticPr fontId="1" type="noConversion"/>
  </si>
  <si>
    <t>수퍼카 엘리트</t>
    <phoneticPr fontId="1" type="noConversion"/>
  </si>
  <si>
    <t>제니스 시리즈</t>
    <phoneticPr fontId="1" type="noConversion"/>
  </si>
  <si>
    <t>스피드 데몬</t>
    <phoneticPr fontId="1" type="noConversion"/>
  </si>
  <si>
    <t>구입비용</t>
    <phoneticPr fontId="1" type="noConversion"/>
  </si>
  <si>
    <t>단위</t>
    <phoneticPr fontId="1" type="noConversion"/>
  </si>
  <si>
    <t>R$환산비용</t>
    <phoneticPr fontId="1" type="noConversion"/>
  </si>
  <si>
    <t>번호</t>
    <phoneticPr fontId="1" type="noConversion"/>
  </si>
  <si>
    <t>구입</t>
    <phoneticPr fontId="1" type="noConversion"/>
  </si>
  <si>
    <t>O</t>
    <phoneticPr fontId="1" type="noConversion"/>
  </si>
  <si>
    <t>참가 가능 시리즈 수</t>
    <phoneticPr fontId="1" type="noConversion"/>
  </si>
  <si>
    <t>총 구입 대수와 비용</t>
    <phoneticPr fontId="1" type="noConversion"/>
  </si>
  <si>
    <t>단위</t>
    <phoneticPr fontId="1" type="noConversion"/>
  </si>
  <si>
    <t>R$</t>
    <phoneticPr fontId="1" type="noConversion"/>
  </si>
  <si>
    <t>G</t>
    <phoneticPr fontId="1" type="noConversion"/>
  </si>
  <si>
    <t>O</t>
    <phoneticPr fontId="1" type="noConversion"/>
  </si>
  <si>
    <t>퓨어스톡챌린지</t>
  </si>
  <si>
    <t>스트릿-스펙 스커미시</t>
  </si>
  <si>
    <t>퍼포먼스 럼블</t>
  </si>
  <si>
    <t>에브리데이 히어로즈</t>
  </si>
  <si>
    <t>애컬레이드 오픈</t>
  </si>
  <si>
    <t>GT3 월드시리즈</t>
  </si>
  <si>
    <t>GT1 그랜드 투어</t>
  </si>
  <si>
    <t>프로/아마추어 수퍼카 클럽</t>
  </si>
  <si>
    <t>수퍼카 마스터 시리즈</t>
  </si>
  <si>
    <t>뱅가드 챌린지</t>
  </si>
  <si>
    <t>수퍼카 엘리트</t>
  </si>
  <si>
    <t>제니스 시리즈</t>
  </si>
  <si>
    <t>로드 카 인터내셔널</t>
  </si>
  <si>
    <t>6 CYL 어나이얼레이션 시리즈</t>
  </si>
  <si>
    <t>프라임 프로덕션  매치 업</t>
  </si>
  <si>
    <t>V8 퍼포먼스 브로올</t>
  </si>
  <si>
    <t>V8 머슬 허슬</t>
  </si>
  <si>
    <t>스피드 데몬</t>
  </si>
  <si>
    <t>도이치 듀엘</t>
  </si>
  <si>
    <t>이스트/웨스트 스로다운</t>
  </si>
  <si>
    <t>V10 쇼다운 시리즈</t>
  </si>
  <si>
    <t>V10 그랜드 오프</t>
  </si>
  <si>
    <t>초고속 질주</t>
  </si>
  <si>
    <t>12+Cyl 슬램</t>
  </si>
  <si>
    <t>글로벌 GT 대격돌</t>
  </si>
  <si>
    <t>RWD 오픈 레볼루션</t>
  </si>
  <si>
    <t>Supfly 스피드 트라이얼</t>
    <phoneticPr fontId="1" type="noConversion"/>
  </si>
  <si>
    <t>Supafly 오픈</t>
    <phoneticPr fontId="1" type="noConversion"/>
  </si>
  <si>
    <t>Nissan Silvia (S15) 쇼케이스</t>
    <phoneticPr fontId="1" type="noConversion"/>
  </si>
  <si>
    <t>Cloudmusiq 유로피언 익스포지션</t>
    <phoneticPr fontId="1" type="noConversion"/>
  </si>
  <si>
    <t>Flag Racing 유로피언 프리 시즌 컵</t>
    <phoneticPr fontId="1" type="noConversion"/>
  </si>
  <si>
    <t>Ford Focus RS 쇼케이스</t>
    <phoneticPr fontId="1" type="noConversion"/>
  </si>
  <si>
    <t>Supafly 채리티 페이스오프</t>
    <phoneticPr fontId="1" type="noConversion"/>
  </si>
  <si>
    <t>K&amp;N Filters 월드 쿼터 파이널</t>
    <phoneticPr fontId="1" type="noConversion"/>
  </si>
  <si>
    <t>Dodge Challenger R/T 쇼케이스</t>
    <phoneticPr fontId="1" type="noConversion"/>
  </si>
  <si>
    <t>O</t>
    <phoneticPr fontId="1" type="noConversion"/>
  </si>
  <si>
    <t>최고속도</t>
    <phoneticPr fontId="1" type="noConversion"/>
  </si>
  <si>
    <t>가속도</t>
    <phoneticPr fontId="1" type="noConversion"/>
  </si>
  <si>
    <t>제동거리</t>
    <phoneticPr fontId="1" type="noConversion"/>
  </si>
  <si>
    <t>접지력</t>
    <phoneticPr fontId="1" type="noConversion"/>
  </si>
  <si>
    <t>회사</t>
    <phoneticPr fontId="1" type="noConversion"/>
  </si>
  <si>
    <t>번호</t>
    <phoneticPr fontId="1" type="noConversion"/>
  </si>
  <si>
    <t>FR</t>
    <phoneticPr fontId="1" type="noConversion"/>
  </si>
  <si>
    <t>클래스</t>
    <phoneticPr fontId="1" type="noConversion"/>
  </si>
  <si>
    <t>방식</t>
    <phoneticPr fontId="1" type="noConversion"/>
  </si>
  <si>
    <t>R</t>
    <phoneticPr fontId="1" type="noConversion"/>
  </si>
  <si>
    <t>P</t>
    <phoneticPr fontId="1" type="noConversion"/>
  </si>
  <si>
    <t>F4</t>
    <phoneticPr fontId="1" type="noConversion"/>
  </si>
  <si>
    <t>S</t>
    <phoneticPr fontId="1" type="noConversion"/>
  </si>
  <si>
    <t>M4</t>
    <phoneticPr fontId="1" type="noConversion"/>
  </si>
  <si>
    <t>MR</t>
    <phoneticPr fontId="1" type="noConversion"/>
  </si>
  <si>
    <t>R</t>
    <phoneticPr fontId="1" type="noConversion"/>
  </si>
  <si>
    <t>FR</t>
    <phoneticPr fontId="1" type="noConversion"/>
  </si>
  <si>
    <t>P</t>
    <phoneticPr fontId="1" type="noConversion"/>
  </si>
  <si>
    <t>S</t>
    <phoneticPr fontId="1" type="noConversion"/>
  </si>
  <si>
    <t>MR</t>
    <phoneticPr fontId="1" type="noConversion"/>
  </si>
  <si>
    <t>M4</t>
    <phoneticPr fontId="1" type="noConversion"/>
  </si>
  <si>
    <t>F4</t>
    <phoneticPr fontId="1" type="noConversion"/>
  </si>
  <si>
    <t>RR</t>
    <phoneticPr fontId="1" type="noConversion"/>
  </si>
  <si>
    <t>환산가격</t>
    <phoneticPr fontId="1" type="noConversion"/>
  </si>
  <si>
    <t>차량명</t>
    <phoneticPr fontId="1" type="noConversion"/>
  </si>
  <si>
    <t>O</t>
    <phoneticPr fontId="1" type="noConversion"/>
  </si>
  <si>
    <t>O</t>
    <phoneticPr fontId="1" type="noConversion"/>
  </si>
  <si>
    <t>O</t>
    <phoneticPr fontId="1" type="noConversion"/>
  </si>
  <si>
    <t>BMW 1 Series M Coupe</t>
    <phoneticPr fontId="1" type="noConversion"/>
  </si>
  <si>
    <t>R$</t>
    <phoneticPr fontId="1" type="noConversion"/>
  </si>
  <si>
    <t>P</t>
    <phoneticPr fontId="1" type="noConversion"/>
  </si>
  <si>
    <t>FR</t>
    <phoneticPr fontId="1" type="noConversion"/>
  </si>
  <si>
    <t>BMW Z4 M Coupe</t>
    <phoneticPr fontId="1" type="noConversion"/>
  </si>
  <si>
    <t>R$</t>
    <phoneticPr fontId="1" type="noConversion"/>
  </si>
  <si>
    <t>DODGE Viper SRT10 Coupe</t>
    <phoneticPr fontId="1" type="noConversion"/>
  </si>
  <si>
    <t>S</t>
    <phoneticPr fontId="1" type="noConversion"/>
  </si>
  <si>
    <t>FORD Focus RS</t>
    <phoneticPr fontId="1" type="noConversion"/>
  </si>
  <si>
    <t>FF</t>
    <phoneticPr fontId="1" type="noConversion"/>
  </si>
  <si>
    <t>FORD Shelby GT500</t>
    <phoneticPr fontId="1" type="noConversion"/>
  </si>
  <si>
    <t>FORD GT FIA GT1</t>
    <phoneticPr fontId="1" type="noConversion"/>
  </si>
  <si>
    <t>R</t>
    <phoneticPr fontId="1" type="noConversion"/>
  </si>
  <si>
    <t>MR</t>
    <phoneticPr fontId="1" type="noConversion"/>
  </si>
  <si>
    <t>McLAREN MP4-12C</t>
    <phoneticPr fontId="1" type="noConversion"/>
  </si>
  <si>
    <t>G</t>
    <phoneticPr fontId="1" type="noConversion"/>
  </si>
  <si>
    <t>LAMBORGHINI Gallardo LP560-4</t>
    <phoneticPr fontId="1" type="noConversion"/>
  </si>
  <si>
    <t>M4</t>
    <phoneticPr fontId="1" type="noConversion"/>
  </si>
  <si>
    <t>PORSCHE 911 GT3 RS</t>
    <phoneticPr fontId="1" type="noConversion"/>
  </si>
  <si>
    <t>RR</t>
    <phoneticPr fontId="1" type="noConversion"/>
  </si>
  <si>
    <t>PORSCHE 918 RSR concept</t>
    <phoneticPr fontId="1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</si>
</sst>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0.00_ "/>
    <numFmt numFmtId="178" formatCode="0.0_ "/>
    <numFmt numFmtId="179" formatCode="0.0;__x0000_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 tint="-0.24997711111789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2"/>
      <color indexed="81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1" fontId="4" fillId="0" borderId="0" xfId="1" applyFont="1" applyFill="1" applyAlignment="1">
      <alignment horizontal="center" vertical="center"/>
    </xf>
    <xf numFmtId="0" fontId="4" fillId="0" borderId="0" xfId="0" applyFont="1" applyFill="1">
      <alignment vertical="center"/>
    </xf>
    <xf numFmtId="41" fontId="4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1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41" fontId="4" fillId="0" borderId="6" xfId="1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41" fontId="4" fillId="0" borderId="11" xfId="1" applyFont="1" applyFill="1" applyBorder="1" applyAlignment="1">
      <alignment horizontal="center" vertical="center"/>
    </xf>
    <xf numFmtId="41" fontId="4" fillId="0" borderId="12" xfId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3" fontId="6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43" fontId="6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2" fillId="0" borderId="0" xfId="0" applyFont="1">
      <alignment vertical="center"/>
    </xf>
    <xf numFmtId="41" fontId="12" fillId="0" borderId="0" xfId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shrinkToFit="1"/>
    </xf>
    <xf numFmtId="41" fontId="5" fillId="0" borderId="5" xfId="0" applyNumberFormat="1" applyFont="1" applyFill="1" applyBorder="1" applyAlignment="1">
      <alignment horizontal="right" vertical="center"/>
    </xf>
    <xf numFmtId="41" fontId="5" fillId="0" borderId="6" xfId="0" applyNumberFormat="1" applyFont="1" applyFill="1" applyBorder="1" applyAlignment="1">
      <alignment horizontal="right" vertical="center"/>
    </xf>
    <xf numFmtId="41" fontId="4" fillId="0" borderId="6" xfId="1" applyFont="1" applyFill="1" applyBorder="1" applyAlignment="1">
      <alignment horizontal="right" vertical="center"/>
    </xf>
    <xf numFmtId="41" fontId="4" fillId="0" borderId="3" xfId="1" applyFont="1" applyFill="1" applyBorder="1" applyAlignment="1">
      <alignment horizontal="center" vertical="center"/>
    </xf>
    <xf numFmtId="41" fontId="4" fillId="0" borderId="0" xfId="1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3" fontId="4" fillId="0" borderId="0" xfId="0" applyNumberFormat="1" applyFont="1" applyFill="1" applyBorder="1" applyAlignment="1">
      <alignment horizontal="center" vertical="center"/>
    </xf>
    <xf numFmtId="41" fontId="4" fillId="0" borderId="5" xfId="1" applyFont="1" applyFill="1" applyBorder="1" applyAlignment="1">
      <alignment horizontal="center" vertical="center"/>
    </xf>
    <xf numFmtId="41" fontId="4" fillId="0" borderId="6" xfId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21">
    <dxf>
      <font>
        <b/>
        <i val="0"/>
        <color theme="5"/>
      </font>
      <fill>
        <patternFill>
          <bgColor theme="6" tint="0.39994506668294322"/>
        </patternFill>
      </fill>
    </dxf>
    <dxf>
      <font>
        <b/>
        <i val="0"/>
        <color theme="5"/>
      </font>
      <fill>
        <patternFill>
          <bgColor theme="6" tint="0.39994506668294322"/>
        </patternFill>
      </fill>
    </dxf>
    <dxf>
      <font>
        <b/>
        <i val="0"/>
        <color theme="5"/>
      </font>
      <fill>
        <patternFill>
          <bgColor theme="6" tint="0.39994506668294322"/>
        </patternFill>
      </fill>
    </dxf>
    <dxf>
      <font>
        <b/>
        <i val="0"/>
        <color theme="5"/>
      </font>
      <fill>
        <patternFill>
          <bgColor theme="6" tint="0.39994506668294322"/>
        </patternFill>
      </fill>
    </dxf>
    <dxf>
      <font>
        <b/>
        <i val="0"/>
        <color theme="5"/>
      </font>
      <fill>
        <patternFill>
          <bgColor theme="6" tint="0.3999450666829432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8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FFA3"/>
      <color rgb="FF9C0006"/>
      <color rgb="FFFFC7C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plotArea>
      <c:layout>
        <c:manualLayout>
          <c:layoutTarget val="inner"/>
          <c:xMode val="edge"/>
          <c:yMode val="edge"/>
          <c:x val="6.0600925072439207E-2"/>
          <c:y val="3.075786256998931E-2"/>
          <c:w val="0.86933756479957214"/>
          <c:h val="0.89984003916019395"/>
        </c:manualLayout>
      </c:layout>
      <c:scatterChart>
        <c:scatterStyle val="lineMarker"/>
        <c:ser>
          <c:idx val="0"/>
          <c:order val="0"/>
          <c:tx>
            <c:strRef>
              <c:f>'차량 이름, 가격 순'!$J$1</c:f>
              <c:strCache>
                <c:ptCount val="1"/>
                <c:pt idx="0">
                  <c:v>최고속도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</c:marker>
          <c:dLbls>
            <c:dLbl>
              <c:idx val="0"/>
              <c:layout>
                <c:manualLayout>
                  <c:x val="-2.7866790486999891E-2"/>
                  <c:y val="6.740583568032002E-2"/>
                </c:manualLayout>
              </c:layout>
              <c:tx>
                <c:strRef>
                  <c:f>'차량 이름, 가격 순'!$D$2</c:f>
                  <c:strCache>
                    <c:ptCount val="1"/>
                    <c:pt idx="0">
                      <c:v>TT RS Coupe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>
                <c:manualLayout>
                  <c:x val="-5.6261220008449672E-3"/>
                  <c:y val="-1.4713062218009295E-2"/>
                </c:manualLayout>
              </c:layout>
              <c:tx>
                <c:strRef>
                  <c:f>'차량 이름, 가격 순'!$D$3</c:f>
                  <c:strCache>
                    <c:ptCount val="1"/>
                    <c:pt idx="0">
                      <c:v>R8 V10 Coupe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2.0336138044083411E-2"/>
                  <c:y val="7.1543613602435968E-2"/>
                </c:manualLayout>
              </c:layout>
              <c:tx>
                <c:strRef>
                  <c:f>'차량 이름, 가격 순'!$D$4</c:f>
                  <c:strCache>
                    <c:ptCount val="1"/>
                    <c:pt idx="0">
                      <c:v>R8 LMS ultra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1.8390819773405117E-2"/>
                  <c:y val="8.6411574245454134E-2"/>
                </c:manualLayout>
              </c:layout>
              <c:tx>
                <c:strRef>
                  <c:f>'차량 이름, 가격 순'!$D$5</c:f>
                  <c:strCache>
                    <c:ptCount val="1"/>
                    <c:pt idx="0">
                      <c:v>1 Series M Coupe</c:v>
                    </c:pt>
                  </c:strCache>
                </c:strRef>
              </c:tx>
              <c:spPr/>
              <c:txPr>
                <a:bodyPr rot="0" vert="eaVert" anchor="ctr" anchorCtr="1"/>
                <a:lstStyle/>
                <a:p>
                  <a:pPr>
                    <a:defRPr sz="800">
                      <a:solidFill>
                        <a:srgbClr val="FF0000"/>
                      </a:solidFill>
                    </a:defRPr>
                  </a:pPr>
                  <a:endParaRPr lang="ko-KR"/>
                </a:p>
              </c:txPr>
              <c:dLblPos val="r"/>
              <c:showVal val="1"/>
            </c:dLbl>
            <c:dLbl>
              <c:idx val="4"/>
              <c:layout>
                <c:manualLayout>
                  <c:x val="-6.8966533660620721E-3"/>
                  <c:y val="6.3500068822644154E-2"/>
                </c:manualLayout>
              </c:layout>
              <c:tx>
                <c:strRef>
                  <c:f>'차량 이름, 가격 순'!$D$6</c:f>
                  <c:strCache>
                    <c:ptCount val="1"/>
                    <c:pt idx="0">
                      <c:v>Z4 M Coupe</c:v>
                    </c:pt>
                  </c:strCache>
                </c:strRef>
              </c:tx>
              <c:spPr/>
              <c:txPr>
                <a:bodyPr rot="0" vert="eaVert" anchor="ctr" anchorCtr="1"/>
                <a:lstStyle/>
                <a:p>
                  <a:pPr>
                    <a:defRPr sz="800">
                      <a:solidFill>
                        <a:srgbClr val="FF0000"/>
                      </a:solidFill>
                    </a:defRPr>
                  </a:pPr>
                  <a:endParaRPr lang="ko-KR"/>
                </a:p>
              </c:txPr>
              <c:dLblPos val="r"/>
              <c:showVal val="1"/>
            </c:dLbl>
            <c:dLbl>
              <c:idx val="5"/>
              <c:layout>
                <c:manualLayout>
                  <c:x val="-2.2077642349501596E-2"/>
                  <c:y val="5.4557705987482802E-2"/>
                </c:manualLayout>
              </c:layout>
              <c:tx>
                <c:strRef>
                  <c:f>'차량 이름, 가격 순'!$D$7</c:f>
                  <c:strCache>
                    <c:ptCount val="1"/>
                    <c:pt idx="0">
                      <c:v>M3 Coupe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1.2459510582171002E-2"/>
                  <c:y val="7.1155851768022055E-2"/>
                </c:manualLayout>
              </c:layout>
              <c:tx>
                <c:strRef>
                  <c:f>'차량 이름, 가격 순'!$D$8</c:f>
                  <c:strCache>
                    <c:ptCount val="1"/>
                    <c:pt idx="0">
                      <c:v>Z4 sDrive35is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3.099961255863299E-2"/>
                  <c:y val="5.2566331936316497E-2"/>
                </c:manualLayout>
              </c:layout>
              <c:tx>
                <c:strRef>
                  <c:f>'차량 이름, 가격 순'!$D$9</c:f>
                  <c:strCache>
                    <c:ptCount val="1"/>
                    <c:pt idx="0">
                      <c:v>M3 GTS</c:v>
                    </c:pt>
                  </c:strCache>
                </c:strRef>
              </c:tx>
              <c:dLblPos val="r"/>
              <c:showVal val="1"/>
            </c:dLbl>
            <c:dLbl>
              <c:idx val="8"/>
              <c:layout>
                <c:manualLayout>
                  <c:x val="-2.4239751976050872E-2"/>
                  <c:y val="6.2849501420088133E-2"/>
                </c:manualLayout>
              </c:layout>
              <c:tx>
                <c:strRef>
                  <c:f>'차량 이름, 가격 순'!$D$10</c:f>
                  <c:strCache>
                    <c:ptCount val="1"/>
                    <c:pt idx="0">
                      <c:v>M6 Coupe</c:v>
                    </c:pt>
                  </c:strCache>
                </c:strRef>
              </c:tx>
              <c:dLblPos val="r"/>
              <c:showVal val="1"/>
            </c:dLbl>
            <c:dLbl>
              <c:idx val="9"/>
              <c:layout>
                <c:manualLayout>
                  <c:x val="-2.0243911525115163E-2"/>
                  <c:y val="4.1886743937787983E-2"/>
                </c:manualLayout>
              </c:layout>
              <c:tx>
                <c:strRef>
                  <c:f>'차량 이름, 가격 순'!$D$11</c:f>
                  <c:strCache>
                    <c:ptCount val="1"/>
                    <c:pt idx="0">
                      <c:v>Z4 GT3</c:v>
                    </c:pt>
                  </c:strCache>
                </c:strRef>
              </c:tx>
              <c:dLblPos val="r"/>
              <c:showVal val="1"/>
            </c:dLbl>
            <c:dLbl>
              <c:idx val="10"/>
              <c:layout>
                <c:manualLayout>
                  <c:x val="-1.8396601253158455E-2"/>
                  <c:y val="7.6018760251278503E-2"/>
                </c:manualLayout>
              </c:layout>
              <c:tx>
                <c:strRef>
                  <c:f>'차량 이름, 가격 순'!$D$12</c:f>
                  <c:strCache>
                    <c:ptCount val="1"/>
                    <c:pt idx="0">
                      <c:v>M3 GT2 ALMS</c:v>
                    </c:pt>
                  </c:strCache>
                </c:strRef>
              </c:tx>
              <c:dLblPos val="r"/>
              <c:showVal val="1"/>
            </c:dLbl>
            <c:dLbl>
              <c:idx val="11"/>
              <c:layout>
                <c:manualLayout>
                  <c:x val="-2.0200808912881316E-2"/>
                  <c:y val="-6.6101723994637304E-2"/>
                </c:manualLayout>
              </c:layout>
              <c:tx>
                <c:strRef>
                  <c:f>'차량 이름, 가격 순'!$D$13</c:f>
                  <c:strCache>
                    <c:ptCount val="1"/>
                    <c:pt idx="0">
                      <c:v>Veyron 16.4</c:v>
                    </c:pt>
                  </c:strCache>
                </c:strRef>
              </c:tx>
              <c:dLblPos val="r"/>
              <c:showVal val="1"/>
            </c:dLbl>
            <c:dLbl>
              <c:idx val="12"/>
              <c:layout>
                <c:manualLayout>
                  <c:x val="-2.1244787364062344E-2"/>
                  <c:y val="-7.6569390785444155E-2"/>
                </c:manualLayout>
              </c:layout>
              <c:tx>
                <c:strRef>
                  <c:f>'차량 이름, 가격 순'!$D$14</c:f>
                  <c:strCache>
                    <c:ptCount val="1"/>
                    <c:pt idx="0">
                      <c:v>Challenger R/T</c:v>
                    </c:pt>
                  </c:strCache>
                </c:strRef>
              </c:tx>
              <c:dLblPos val="r"/>
              <c:showVal val="1"/>
            </c:dLbl>
            <c:dLbl>
              <c:idx val="13"/>
              <c:layout>
                <c:manualLayout>
                  <c:x val="-2.1244787364062295E-2"/>
                  <c:y val="-8.5833943938884702E-2"/>
                </c:manualLayout>
              </c:layout>
              <c:tx>
                <c:strRef>
                  <c:f>'차량 이름, 가격 순'!$D$15</c:f>
                  <c:strCache>
                    <c:ptCount val="1"/>
                    <c:pt idx="0">
                      <c:v>Challenger SRT8</c:v>
                    </c:pt>
                  </c:strCache>
                </c:strRef>
              </c:tx>
              <c:dLblPos val="r"/>
              <c:showVal val="1"/>
            </c:dLbl>
            <c:dLbl>
              <c:idx val="14"/>
              <c:layout>
                <c:manualLayout>
                  <c:x val="-1.8255196176946008E-2"/>
                  <c:y val="-8.905981367100621E-2"/>
                </c:manualLayout>
              </c:layout>
              <c:tx>
                <c:strRef>
                  <c:f>'차량 이름, 가격 순'!$D$16</c:f>
                  <c:strCache>
                    <c:ptCount val="1"/>
                    <c:pt idx="0">
                      <c:v>Viper SRT10 Coupe</c:v>
                    </c:pt>
                  </c:strCache>
                </c:strRef>
              </c:tx>
              <c:spPr/>
              <c:txPr>
                <a:bodyPr rot="0" vert="eaVert" anchor="ctr" anchorCtr="1"/>
                <a:lstStyle/>
                <a:p>
                  <a:pPr>
                    <a:defRPr sz="800">
                      <a:solidFill>
                        <a:srgbClr val="FF0000"/>
                      </a:solidFill>
                    </a:defRPr>
                  </a:pPr>
                  <a:endParaRPr lang="ko-KR"/>
                </a:p>
              </c:txPr>
              <c:dLblPos val="r"/>
              <c:showVal val="1"/>
            </c:dLbl>
            <c:dLbl>
              <c:idx val="15"/>
              <c:layout>
                <c:manualLayout>
                  <c:x val="-1.8378217061234832E-2"/>
                  <c:y val="9.1419336847952809E-2"/>
                </c:manualLayout>
              </c:layout>
              <c:tx>
                <c:strRef>
                  <c:f>'차량 이름, 가격 순'!$D$17</c:f>
                  <c:strCache>
                    <c:ptCount val="1"/>
                    <c:pt idx="0">
                      <c:v>Viper SRT10 ACR-X</c:v>
                    </c:pt>
                  </c:strCache>
                </c:strRef>
              </c:tx>
              <c:dLblPos val="r"/>
              <c:showVal val="1"/>
            </c:dLbl>
            <c:dLbl>
              <c:idx val="16"/>
              <c:layout>
                <c:manualLayout>
                  <c:x val="-2.5146233215669233E-2"/>
                  <c:y val="-4.9515438413331621E-2"/>
                </c:manualLayout>
              </c:layout>
              <c:tx>
                <c:strRef>
                  <c:f>'차량 이름, 가격 순'!$D$18</c:f>
                  <c:strCache>
                    <c:ptCount val="1"/>
                    <c:pt idx="0">
                      <c:v>Focus RS</c:v>
                    </c:pt>
                  </c:strCache>
                </c:strRef>
              </c:tx>
              <c:spPr/>
              <c:txPr>
                <a:bodyPr rot="0" vert="eaVert" anchor="ctr" anchorCtr="1"/>
                <a:lstStyle/>
                <a:p>
                  <a:pPr>
                    <a:defRPr sz="800">
                      <a:solidFill>
                        <a:srgbClr val="FF0000"/>
                      </a:solidFill>
                    </a:defRPr>
                  </a:pPr>
                  <a:endParaRPr lang="ko-KR"/>
                </a:p>
              </c:txPr>
              <c:dLblPos val="r"/>
              <c:showVal val="1"/>
            </c:dLbl>
            <c:dLbl>
              <c:idx val="17"/>
              <c:layout>
                <c:manualLayout>
                  <c:x val="-1.1494012885686699E-2"/>
                  <c:y val="-6.9082665048371142E-2"/>
                </c:manualLayout>
              </c:layout>
              <c:tx>
                <c:strRef>
                  <c:f>'차량 이름, 가격 순'!$D$19</c:f>
                  <c:strCache>
                    <c:ptCount val="1"/>
                    <c:pt idx="0">
                      <c:v>Shelby GT500</c:v>
                    </c:pt>
                  </c:strCache>
                </c:strRef>
              </c:tx>
              <c:spPr/>
              <c:txPr>
                <a:bodyPr rot="0" vert="eaVert" anchor="ctr" anchorCtr="1"/>
                <a:lstStyle/>
                <a:p>
                  <a:pPr>
                    <a:defRPr sz="800">
                      <a:solidFill>
                        <a:srgbClr val="FF0000"/>
                      </a:solidFill>
                    </a:defRPr>
                  </a:pPr>
                  <a:endParaRPr lang="ko-KR"/>
                </a:p>
              </c:txPr>
              <c:dLblPos val="r"/>
              <c:showVal val="1"/>
            </c:dLbl>
            <c:dLbl>
              <c:idx val="18"/>
              <c:layout>
                <c:manualLayout>
                  <c:x val="-2.4252119582427605E-2"/>
                  <c:y val="-1.9692774536647712E-2"/>
                </c:manualLayout>
              </c:layout>
              <c:tx>
                <c:strRef>
                  <c:f>'차량 이름, 가격 순'!$D$20</c:f>
                  <c:strCache>
                    <c:ptCount val="1"/>
                    <c:pt idx="0">
                      <c:v>GT</c:v>
                    </c:pt>
                  </c:strCache>
                </c:strRef>
              </c:tx>
              <c:dLblPos val="r"/>
              <c:showVal val="1"/>
            </c:dLbl>
            <c:dLbl>
              <c:idx val="19"/>
              <c:layout>
                <c:manualLayout>
                  <c:x val="-2.0200808912881316E-2"/>
                  <c:y val="-5.5693317768889396E-2"/>
                </c:manualLayout>
              </c:layout>
              <c:tx>
                <c:strRef>
                  <c:f>'차량 이름, 가격 순'!$D$21</c:f>
                  <c:strCache>
                    <c:ptCount val="1"/>
                    <c:pt idx="0">
                      <c:v>GT FIA GT1</c:v>
                    </c:pt>
                  </c:strCache>
                </c:strRef>
              </c:tx>
              <c:spPr/>
              <c:txPr>
                <a:bodyPr rot="0" vert="eaVert" anchor="ctr" anchorCtr="1"/>
                <a:lstStyle/>
                <a:p>
                  <a:pPr>
                    <a:defRPr sz="800">
                      <a:solidFill>
                        <a:srgbClr val="FF0000"/>
                      </a:solidFill>
                    </a:defRPr>
                  </a:pPr>
                  <a:endParaRPr lang="ko-KR"/>
                </a:p>
              </c:txPr>
              <c:dLblPos val="r"/>
              <c:showVal val="1"/>
            </c:dLbl>
            <c:dLbl>
              <c:idx val="20"/>
              <c:layout>
                <c:manualLayout>
                  <c:x val="-2.0200856488861413E-2"/>
                  <c:y val="-3.7680351139909252E-2"/>
                </c:manualLayout>
              </c:layout>
              <c:tx>
                <c:strRef>
                  <c:f>'차량 이름, 가격 순'!$D$22</c:f>
                  <c:strCache>
                    <c:ptCount val="1"/>
                    <c:pt idx="0">
                      <c:v>CCXR</c:v>
                    </c:pt>
                  </c:strCache>
                </c:strRef>
              </c:tx>
              <c:dLblPos val="r"/>
              <c:showVal val="1"/>
            </c:dLbl>
            <c:dLbl>
              <c:idx val="21"/>
              <c:layout>
                <c:manualLayout>
                  <c:x val="-9.3605019360769887E-3"/>
                  <c:y val="2.2153485945988937E-2"/>
                </c:manualLayout>
              </c:layout>
              <c:tx>
                <c:strRef>
                  <c:f>'차량 이름, 가격 순'!$D$23</c:f>
                  <c:strCache>
                    <c:ptCount val="1"/>
                    <c:pt idx="0">
                      <c:v>Agera</c:v>
                    </c:pt>
                  </c:strCache>
                </c:strRef>
              </c:tx>
              <c:dLblPos val="r"/>
              <c:showVal val="1"/>
            </c:dLbl>
            <c:dLbl>
              <c:idx val="22"/>
              <c:layout>
                <c:manualLayout>
                  <c:x val="-1.7249357540170866E-2"/>
                  <c:y val="5.0494796465335313E-2"/>
                </c:manualLayout>
              </c:layout>
              <c:tx>
                <c:strRef>
                  <c:f>'차량 이름, 가격 순'!$D$24</c:f>
                  <c:strCache>
                    <c:ptCount val="1"/>
                    <c:pt idx="0">
                      <c:v>Agera R</c:v>
                    </c:pt>
                  </c:strCache>
                </c:strRef>
              </c:tx>
              <c:dLblPos val="r"/>
              <c:showVal val="1"/>
            </c:dLbl>
            <c:dLbl>
              <c:idx val="23"/>
              <c:layout>
                <c:manualLayout>
                  <c:x val="-2.5156468623469846E-2"/>
                  <c:y val="-7.8941705768821147E-2"/>
                </c:manualLayout>
              </c:layout>
              <c:tx>
                <c:strRef>
                  <c:f>'차량 이름, 가격 순'!$D$25</c:f>
                  <c:strCache>
                    <c:ptCount val="1"/>
                    <c:pt idx="0">
                      <c:v>Gallardo LP560-4</c:v>
                    </c:pt>
                  </c:strCache>
                </c:strRef>
              </c:tx>
              <c:spPr/>
              <c:txPr>
                <a:bodyPr rot="0" vert="eaVert" anchor="ctr" anchorCtr="1"/>
                <a:lstStyle/>
                <a:p>
                  <a:pPr>
                    <a:defRPr sz="800">
                      <a:solidFill>
                        <a:srgbClr val="FF0000"/>
                      </a:solidFill>
                    </a:defRPr>
                  </a:pPr>
                  <a:endParaRPr lang="ko-KR"/>
                </a:p>
              </c:txPr>
              <c:dLblPos val="r"/>
              <c:showVal val="1"/>
            </c:dLbl>
            <c:dLbl>
              <c:idx val="24"/>
              <c:layout>
                <c:manualLayout>
                  <c:x val="-2.4239795115594202E-2"/>
                  <c:y val="0.1171710110139272"/>
                </c:manualLayout>
              </c:layout>
              <c:tx>
                <c:strRef>
                  <c:f>'차량 이름, 가격 순'!$D$26</c:f>
                  <c:strCache>
                    <c:ptCount val="1"/>
                    <c:pt idx="0">
                      <c:v>Gallardo LP560-4 GT3</c:v>
                    </c:pt>
                  </c:strCache>
                </c:strRef>
              </c:tx>
              <c:dLblPos val="r"/>
              <c:showVal val="1"/>
            </c:dLbl>
            <c:dLbl>
              <c:idx val="25"/>
              <c:layout>
                <c:manualLayout>
                  <c:x val="-2.0253672594297882E-2"/>
                  <c:y val="0.10168155781218363"/>
                </c:manualLayout>
              </c:layout>
              <c:tx>
                <c:strRef>
                  <c:f>'차량 이름, 가격 순'!$D$27</c:f>
                  <c:strCache>
                    <c:ptCount val="1"/>
                    <c:pt idx="0">
                      <c:v>Mucielago R-SV GT1</c:v>
                    </c:pt>
                  </c:strCache>
                </c:strRef>
              </c:tx>
              <c:dLblPos val="r"/>
              <c:showVal val="1"/>
            </c:dLbl>
            <c:dLbl>
              <c:idx val="26"/>
              <c:layout>
                <c:manualLayout>
                  <c:x val="-2.047677256931495E-2"/>
                  <c:y val="-0.10094745416978639"/>
                </c:manualLayout>
              </c:layout>
              <c:tx>
                <c:strRef>
                  <c:f>'차량 이름, 가격 순'!$D$28</c:f>
                  <c:strCache>
                    <c:ptCount val="1"/>
                    <c:pt idx="0">
                      <c:v>Aventador LP 700-4</c:v>
                    </c:pt>
                  </c:strCache>
                </c:strRef>
              </c:tx>
              <c:dLblPos val="r"/>
              <c:showVal val="1"/>
            </c:dLbl>
            <c:dLbl>
              <c:idx val="27"/>
              <c:layout>
                <c:manualLayout>
                  <c:x val="-2.0210968814336431E-2"/>
                  <c:y val="-5.0960482013508432E-2"/>
                </c:manualLayout>
              </c:layout>
              <c:tx>
                <c:strRef>
                  <c:f>'차량 이름, 가격 순'!$D$29</c:f>
                  <c:strCache>
                    <c:ptCount val="1"/>
                    <c:pt idx="0">
                      <c:v>MP4-12C</c:v>
                    </c:pt>
                  </c:strCache>
                </c:strRef>
              </c:tx>
              <c:spPr/>
              <c:txPr>
                <a:bodyPr rot="0" vert="eaVert" anchor="ctr" anchorCtr="1"/>
                <a:lstStyle/>
                <a:p>
                  <a:pPr>
                    <a:defRPr sz="800">
                      <a:solidFill>
                        <a:srgbClr val="FF0000"/>
                      </a:solidFill>
                    </a:defRPr>
                  </a:pPr>
                  <a:endParaRPr lang="ko-KR"/>
                </a:p>
              </c:txPr>
              <c:dLblPos val="r"/>
              <c:showVal val="1"/>
            </c:dLbl>
            <c:dLbl>
              <c:idx val="28"/>
              <c:layout>
                <c:manualLayout>
                  <c:x val="-2.0242987897710122E-2"/>
                  <c:y val="-2.190749702484868E-2"/>
                </c:manualLayout>
              </c:layout>
              <c:tx>
                <c:strRef>
                  <c:f>'차량 이름, 가격 순'!$D$30</c:f>
                  <c:strCache>
                    <c:ptCount val="1"/>
                    <c:pt idx="0">
                      <c:v>F1</c:v>
                    </c:pt>
                  </c:strCache>
                </c:strRef>
              </c:tx>
              <c:dLblPos val="r"/>
              <c:showVal val="1"/>
            </c:dLbl>
            <c:dLbl>
              <c:idx val="29"/>
              <c:layout>
                <c:manualLayout>
                  <c:x val="-2.3198657483819985E-2"/>
                  <c:y val="-6.6553132935463569E-2"/>
                </c:manualLayout>
              </c:layout>
              <c:tx>
                <c:strRef>
                  <c:f>'차량 이름, 가격 순'!$D$31</c:f>
                  <c:strCache>
                    <c:ptCount val="1"/>
                    <c:pt idx="0">
                      <c:v>SILVIA (S15)</c:v>
                    </c:pt>
                  </c:strCache>
                </c:strRef>
              </c:tx>
              <c:dLblPos val="r"/>
              <c:showVal val="1"/>
            </c:dLbl>
            <c:dLbl>
              <c:idx val="30"/>
              <c:layout>
                <c:manualLayout>
                  <c:x val="-1.7335870640440173E-2"/>
                  <c:y val="-0.13036031360913647"/>
                </c:manualLayout>
              </c:layout>
              <c:tx>
                <c:strRef>
                  <c:f>'차량 이름, 가격 순'!$D$32</c:f>
                  <c:strCache>
                    <c:ptCount val="1"/>
                    <c:pt idx="0">
                      <c:v>SKYLINE GT-R V-spec (R34)</c:v>
                    </c:pt>
                  </c:strCache>
                </c:strRef>
              </c:tx>
              <c:dLblPos val="r"/>
              <c:showVal val="1"/>
            </c:dLbl>
            <c:dLbl>
              <c:idx val="31"/>
              <c:layout>
                <c:manualLayout>
                  <c:x val="-2.8071127811538046E-2"/>
                  <c:y val="6.1715915394611173E-2"/>
                </c:manualLayout>
              </c:layout>
              <c:tx>
                <c:strRef>
                  <c:f>'차량 이름, 가격 순'!$D$33</c:f>
                  <c:strCache>
                    <c:ptCount val="1"/>
                    <c:pt idx="0">
                      <c:v>350Z (Z33)</c:v>
                    </c:pt>
                  </c:strCache>
                </c:strRef>
              </c:tx>
              <c:dLblPos val="r"/>
              <c:showVal val="1"/>
            </c:dLbl>
            <c:dLbl>
              <c:idx val="32"/>
              <c:layout>
                <c:manualLayout>
                  <c:x val="-2.1246783145594257E-2"/>
                  <c:y val="-5.5149297147383231E-2"/>
                </c:manualLayout>
              </c:layout>
              <c:tx>
                <c:strRef>
                  <c:f>'차량 이름, 가격 순'!$D$34</c:f>
                  <c:strCache>
                    <c:ptCount val="1"/>
                    <c:pt idx="0">
                      <c:v>370Z (Z34)</c:v>
                    </c:pt>
                  </c:strCache>
                </c:strRef>
              </c:tx>
              <c:dLblPos val="r"/>
              <c:showVal val="1"/>
            </c:dLbl>
            <c:dLbl>
              <c:idx val="33"/>
              <c:layout>
                <c:manualLayout>
                  <c:x val="-4.1039950840670802E-2"/>
                  <c:y val="0.11970155742582306"/>
                </c:manualLayout>
              </c:layout>
              <c:tx>
                <c:strRef>
                  <c:f>'차량 이름, 가격 순'!$D$35</c:f>
                  <c:strCache>
                    <c:ptCount val="1"/>
                    <c:pt idx="0">
                      <c:v>GT-R Premium (R35)</c:v>
                    </c:pt>
                  </c:strCache>
                </c:strRef>
              </c:tx>
              <c:dLblPos val="r"/>
              <c:showVal val="1"/>
            </c:dLbl>
            <c:dLbl>
              <c:idx val="34"/>
              <c:layout>
                <c:manualLayout>
                  <c:x val="-2.2358213995180426E-2"/>
                  <c:y val="-0.1621030529078602"/>
                </c:manualLayout>
              </c:layout>
              <c:tx>
                <c:strRef>
                  <c:f>'차량 이름, 가격 순'!$D$36</c:f>
                  <c:strCache>
                    <c:ptCount val="1"/>
                    <c:pt idx="0">
                      <c:v>Sumo Power GT GT-R GT1</c:v>
                    </c:pt>
                  </c:strCache>
                </c:strRef>
              </c:tx>
              <c:dLblPos val="r"/>
              <c:showVal val="1"/>
            </c:dLbl>
            <c:dLbl>
              <c:idx val="35"/>
              <c:layout>
                <c:manualLayout>
                  <c:x val="-5.360166486375796E-3"/>
                  <c:y val="0.14614812568382154"/>
                </c:manualLayout>
              </c:layout>
              <c:tx>
                <c:strRef>
                  <c:f>'차량 이름, 가격 순'!$D$37</c:f>
                  <c:strCache>
                    <c:ptCount val="1"/>
                    <c:pt idx="0">
                      <c:v>JR Motorsports GT-R GT1</c:v>
                    </c:pt>
                  </c:strCache>
                </c:strRef>
              </c:tx>
              <c:dLblPos val="r"/>
              <c:showVal val="1"/>
            </c:dLbl>
            <c:dLbl>
              <c:idx val="36"/>
              <c:layout>
                <c:manualLayout>
                  <c:x val="-2.2044215275381064E-2"/>
                  <c:y val="5.4684852318634965E-2"/>
                </c:manualLayout>
              </c:layout>
              <c:tx>
                <c:strRef>
                  <c:f>'차량 이름, 가격 순'!$D$38</c:f>
                  <c:strCache>
                    <c:ptCount val="1"/>
                    <c:pt idx="0">
                      <c:v>Zonda F</c:v>
                    </c:pt>
                  </c:strCache>
                </c:strRef>
              </c:tx>
              <c:dLblPos val="r"/>
              <c:showVal val="1"/>
            </c:dLbl>
            <c:dLbl>
              <c:idx val="37"/>
              <c:layout>
                <c:manualLayout>
                  <c:x val="-8.7993982875332177E-3"/>
                  <c:y val="3.0061450438914211E-2"/>
                </c:manualLayout>
              </c:layout>
              <c:tx>
                <c:strRef>
                  <c:f>'차량 이름, 가격 순'!$D$39</c:f>
                  <c:strCache>
                    <c:ptCount val="1"/>
                    <c:pt idx="0">
                      <c:v>Huayra</c:v>
                    </c:pt>
                  </c:strCache>
                </c:strRef>
              </c:tx>
              <c:dLblPos val="r"/>
              <c:showVal val="1"/>
            </c:dLbl>
            <c:dLbl>
              <c:idx val="38"/>
              <c:layout>
                <c:manualLayout>
                  <c:x val="-1.7242227201955101E-2"/>
                  <c:y val="4.5103868643109474E-2"/>
                </c:manualLayout>
              </c:layout>
              <c:tx>
                <c:strRef>
                  <c:f>'차량 이름, 가격 순'!$D$40</c:f>
                  <c:strCache>
                    <c:ptCount val="1"/>
                    <c:pt idx="0">
                      <c:v>Zonda R</c:v>
                    </c:pt>
                  </c:strCache>
                </c:strRef>
              </c:tx>
              <c:dLblPos val="r"/>
              <c:showVal val="1"/>
            </c:dLbl>
            <c:dLbl>
              <c:idx val="39"/>
              <c:layout>
                <c:manualLayout>
                  <c:x val="-2.7600187334915715E-2"/>
                  <c:y val="7.9555190577716497E-2"/>
                </c:manualLayout>
              </c:layout>
              <c:tx>
                <c:strRef>
                  <c:f>'차량 이름, 가격 순'!$D$41</c:f>
                  <c:strCache>
                    <c:ptCount val="1"/>
                    <c:pt idx="0">
                      <c:v>911 GT3 RS</c:v>
                    </c:pt>
                  </c:strCache>
                </c:strRef>
              </c:tx>
              <c:spPr/>
              <c:txPr>
                <a:bodyPr rot="0" vert="eaVert" anchor="ctr" anchorCtr="1"/>
                <a:lstStyle/>
                <a:p>
                  <a:pPr>
                    <a:defRPr sz="800">
                      <a:solidFill>
                        <a:srgbClr val="FF0000"/>
                      </a:solidFill>
                    </a:defRPr>
                  </a:pPr>
                  <a:endParaRPr lang="ko-KR"/>
                </a:p>
              </c:txPr>
              <c:dLblPos val="r"/>
              <c:showVal val="1"/>
            </c:dLbl>
            <c:dLbl>
              <c:idx val="40"/>
              <c:layout>
                <c:manualLayout>
                  <c:x val="-1.8402882518732358E-2"/>
                  <c:y val="8.3671950306413112E-2"/>
                </c:manualLayout>
              </c:layout>
              <c:tx>
                <c:strRef>
                  <c:f>'차량 이름, 가격 순'!$D$42</c:f>
                  <c:strCache>
                    <c:ptCount val="1"/>
                    <c:pt idx="0">
                      <c:v>911 GTS3 RS 4.0</c:v>
                    </c:pt>
                  </c:strCache>
                </c:strRef>
              </c:tx>
              <c:dLblPos val="r"/>
              <c:showVal val="1"/>
            </c:dLbl>
            <c:dLbl>
              <c:idx val="41"/>
              <c:layout>
                <c:manualLayout>
                  <c:x val="-2.0200808912881316E-2"/>
                  <c:y val="-6.854935832319331E-2"/>
                </c:manualLayout>
              </c:layout>
              <c:tx>
                <c:strRef>
                  <c:f>'차량 이름, 가격 순'!$D$43</c:f>
                  <c:strCache>
                    <c:ptCount val="1"/>
                    <c:pt idx="0">
                      <c:v>911 GTS3 Cup</c:v>
                    </c:pt>
                  </c:strCache>
                </c:strRef>
              </c:tx>
              <c:dLblPos val="r"/>
              <c:showVal val="1"/>
            </c:dLbl>
            <c:dLbl>
              <c:idx val="42"/>
              <c:layout>
                <c:manualLayout>
                  <c:x val="-2.6038441988348142E-2"/>
                  <c:y val="9.1095446152379092E-2"/>
                </c:manualLayout>
              </c:layout>
              <c:tx>
                <c:strRef>
                  <c:f>'차량 이름, 가격 순'!$D$44</c:f>
                  <c:strCache>
                    <c:ptCount val="1"/>
                    <c:pt idx="0">
                      <c:v>Carrera GT</c:v>
                    </c:pt>
                  </c:strCache>
                </c:strRef>
              </c:tx>
              <c:dLblPos val="r"/>
              <c:showVal val="1"/>
            </c:dLbl>
            <c:dLbl>
              <c:idx val="43"/>
              <c:layout>
                <c:manualLayout>
                  <c:x val="-1.8467073988865625E-2"/>
                  <c:y val="9.2367010589968629E-2"/>
                </c:manualLayout>
              </c:layout>
              <c:tx>
                <c:strRef>
                  <c:f>'차량 이름, 가격 순'!$D$45</c:f>
                  <c:strCache>
                    <c:ptCount val="1"/>
                    <c:pt idx="0">
                      <c:v>918 RSR concept</c:v>
                    </c:pt>
                  </c:strCache>
                </c:strRef>
              </c:tx>
              <c:spPr/>
              <c:txPr>
                <a:bodyPr rot="0" vert="eaVert" anchor="ctr" anchorCtr="1"/>
                <a:lstStyle/>
                <a:p>
                  <a:pPr>
                    <a:defRPr sz="800">
                      <a:solidFill>
                        <a:srgbClr val="FF0000"/>
                      </a:solidFill>
                    </a:defRPr>
                  </a:pPr>
                  <a:endParaRPr lang="ko-KR"/>
                </a:p>
              </c:txPr>
              <c:dLblPos val="r"/>
              <c:showVal val="1"/>
            </c:dLbl>
            <c:dLbl>
              <c:idx val="44"/>
              <c:layout>
                <c:manualLayout>
                  <c:x val="-1.4767714969037197E-2"/>
                  <c:y val="0.10325362129499309"/>
                </c:manualLayout>
              </c:layout>
              <c:tx>
                <c:strRef>
                  <c:f>'차량 이름, 가격 순'!$D$46</c:f>
                  <c:strCache>
                    <c:ptCount val="1"/>
                    <c:pt idx="0">
                      <c:v>918 Spyder concept</c:v>
                    </c:pt>
                  </c:strCache>
                </c:strRef>
              </c:tx>
              <c:dLblPos val="r"/>
              <c:showVal val="1"/>
            </c:dLbl>
            <c:dLbl>
              <c:idx val="45"/>
              <c:layout>
                <c:manualLayout>
                  <c:x val="-1.4129630307688561E-2"/>
                  <c:y val="-6.6395129009663392E-2"/>
                </c:manualLayout>
              </c:layout>
              <c:tx>
                <c:strRef>
                  <c:f>'차량 이름, 가격 순'!$D$47</c:f>
                  <c:strCache>
                    <c:ptCount val="1"/>
                    <c:pt idx="0">
                      <c:v>Viper SRT GTS</c:v>
                    </c:pt>
                  </c:strCache>
                </c:strRef>
              </c:tx>
              <c:dLblPos val="r"/>
              <c:showVal val="1"/>
            </c:dLbl>
            <c:txPr>
              <a:bodyPr rot="0" vert="eaVert" anchor="ctr" anchorCtr="1"/>
              <a:lstStyle/>
              <a:p>
                <a:pPr>
                  <a:defRPr sz="800"/>
                </a:pPr>
                <a:endParaRPr lang="ko-KR"/>
              </a:p>
            </c:txPr>
            <c:showVal val="1"/>
          </c:dLbls>
          <c:trendline>
            <c:trendlineType val="log"/>
            <c:dispRSqr val="1"/>
            <c:dispEq val="1"/>
            <c:trendlineLbl>
              <c:layout>
                <c:manualLayout>
                  <c:x val="-0.3779161713253385"/>
                  <c:y val="-6.8486951038584001E-2"/>
                </c:manualLayout>
              </c:layout>
              <c:numFmt formatCode="General" sourceLinked="0"/>
              <c:spPr>
                <a:solidFill>
                  <a:schemeClr val="accent3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ko-KR"/>
                </a:p>
              </c:txPr>
            </c:trendlineLbl>
          </c:trendline>
          <c:xVal>
            <c:numRef>
              <c:f>'차량 이름, 가격 순'!$G$2:$G$47</c:f>
              <c:numCache>
                <c:formatCode>_-* #,##0_-;\-* #,##0_-;_-* "-"_-;_-@_-</c:formatCode>
                <c:ptCount val="46"/>
                <c:pt idx="0">
                  <c:v>56850</c:v>
                </c:pt>
                <c:pt idx="1">
                  <c:v>187300</c:v>
                </c:pt>
                <c:pt idx="2">
                  <c:v>366300</c:v>
                </c:pt>
                <c:pt idx="3">
                  <c:v>59800</c:v>
                </c:pt>
                <c:pt idx="4">
                  <c:v>62900</c:v>
                </c:pt>
                <c:pt idx="5">
                  <c:v>84600</c:v>
                </c:pt>
                <c:pt idx="6">
                  <c:v>89700</c:v>
                </c:pt>
                <c:pt idx="7">
                  <c:v>118700</c:v>
                </c:pt>
                <c:pt idx="8">
                  <c:v>127700</c:v>
                </c:pt>
                <c:pt idx="9">
                  <c:v>457000</c:v>
                </c:pt>
                <c:pt idx="10">
                  <c:v>654000</c:v>
                </c:pt>
                <c:pt idx="11">
                  <c:v>1650000</c:v>
                </c:pt>
                <c:pt idx="12">
                  <c:v>43595</c:v>
                </c:pt>
                <c:pt idx="13">
                  <c:v>51400</c:v>
                </c:pt>
                <c:pt idx="14">
                  <c:v>108820</c:v>
                </c:pt>
                <c:pt idx="15">
                  <c:v>214950</c:v>
                </c:pt>
                <c:pt idx="16">
                  <c:v>33000</c:v>
                </c:pt>
                <c:pt idx="17">
                  <c:v>63100</c:v>
                </c:pt>
                <c:pt idx="18">
                  <c:v>149500</c:v>
                </c:pt>
                <c:pt idx="19">
                  <c:v>374600</c:v>
                </c:pt>
                <c:pt idx="20">
                  <c:v>1999800</c:v>
                </c:pt>
                <c:pt idx="21">
                  <c:v>2210500</c:v>
                </c:pt>
                <c:pt idx="22">
                  <c:v>4000000</c:v>
                </c:pt>
                <c:pt idx="23">
                  <c:v>168900</c:v>
                </c:pt>
                <c:pt idx="24">
                  <c:v>326000</c:v>
                </c:pt>
                <c:pt idx="25">
                  <c:v>592100</c:v>
                </c:pt>
                <c:pt idx="26">
                  <c:v>597700</c:v>
                </c:pt>
                <c:pt idx="27">
                  <c:v>325000</c:v>
                </c:pt>
                <c:pt idx="28">
                  <c:v>1250000</c:v>
                </c:pt>
                <c:pt idx="29">
                  <c:v>28800</c:v>
                </c:pt>
                <c:pt idx="30">
                  <c:v>35600</c:v>
                </c:pt>
                <c:pt idx="31">
                  <c:v>47600</c:v>
                </c:pt>
                <c:pt idx="32">
                  <c:v>58500</c:v>
                </c:pt>
                <c:pt idx="33">
                  <c:v>170000</c:v>
                </c:pt>
                <c:pt idx="34">
                  <c:v>458700</c:v>
                </c:pt>
                <c:pt idx="35">
                  <c:v>459400</c:v>
                </c:pt>
                <c:pt idx="36">
                  <c:v>1280000</c:v>
                </c:pt>
                <c:pt idx="37">
                  <c:v>1358000</c:v>
                </c:pt>
                <c:pt idx="38">
                  <c:v>2000000</c:v>
                </c:pt>
                <c:pt idx="39">
                  <c:v>172700</c:v>
                </c:pt>
                <c:pt idx="40">
                  <c:v>185950</c:v>
                </c:pt>
                <c:pt idx="41">
                  <c:v>265500</c:v>
                </c:pt>
                <c:pt idx="42">
                  <c:v>449900</c:v>
                </c:pt>
                <c:pt idx="43">
                  <c:v>750000</c:v>
                </c:pt>
                <c:pt idx="44">
                  <c:v>845000</c:v>
                </c:pt>
                <c:pt idx="45">
                  <c:v>176000</c:v>
                </c:pt>
              </c:numCache>
            </c:numRef>
          </c:xVal>
          <c:yVal>
            <c:numRef>
              <c:f>'차량 이름, 가격 순'!$J$2:$J$48</c:f>
              <c:numCache>
                <c:formatCode>General</c:formatCode>
                <c:ptCount val="47"/>
                <c:pt idx="0">
                  <c:v>249</c:v>
                </c:pt>
                <c:pt idx="1">
                  <c:v>315</c:v>
                </c:pt>
                <c:pt idx="2">
                  <c:v>315</c:v>
                </c:pt>
                <c:pt idx="3">
                  <c:v>249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306</c:v>
                </c:pt>
                <c:pt idx="8">
                  <c:v>306</c:v>
                </c:pt>
                <c:pt idx="9">
                  <c:v>290</c:v>
                </c:pt>
                <c:pt idx="10">
                  <c:v>307</c:v>
                </c:pt>
                <c:pt idx="11">
                  <c:v>407</c:v>
                </c:pt>
                <c:pt idx="12">
                  <c:v>274</c:v>
                </c:pt>
                <c:pt idx="13">
                  <c:v>274</c:v>
                </c:pt>
                <c:pt idx="14">
                  <c:v>325</c:v>
                </c:pt>
                <c:pt idx="15">
                  <c:v>298</c:v>
                </c:pt>
                <c:pt idx="16">
                  <c:v>262</c:v>
                </c:pt>
                <c:pt idx="17">
                  <c:v>290</c:v>
                </c:pt>
                <c:pt idx="18">
                  <c:v>330</c:v>
                </c:pt>
                <c:pt idx="19">
                  <c:v>340</c:v>
                </c:pt>
                <c:pt idx="20">
                  <c:v>402</c:v>
                </c:pt>
                <c:pt idx="21">
                  <c:v>433</c:v>
                </c:pt>
                <c:pt idx="22">
                  <c:v>439</c:v>
                </c:pt>
                <c:pt idx="23">
                  <c:v>325</c:v>
                </c:pt>
                <c:pt idx="24">
                  <c:v>330</c:v>
                </c:pt>
                <c:pt idx="25">
                  <c:v>341</c:v>
                </c:pt>
                <c:pt idx="26">
                  <c:v>349</c:v>
                </c:pt>
                <c:pt idx="27">
                  <c:v>330</c:v>
                </c:pt>
                <c:pt idx="28">
                  <c:v>377</c:v>
                </c:pt>
                <c:pt idx="29">
                  <c:v>243</c:v>
                </c:pt>
                <c:pt idx="30">
                  <c:v>257</c:v>
                </c:pt>
                <c:pt idx="31">
                  <c:v>249</c:v>
                </c:pt>
                <c:pt idx="32">
                  <c:v>275</c:v>
                </c:pt>
                <c:pt idx="33">
                  <c:v>311</c:v>
                </c:pt>
                <c:pt idx="34">
                  <c:v>320</c:v>
                </c:pt>
                <c:pt idx="35">
                  <c:v>317</c:v>
                </c:pt>
                <c:pt idx="36">
                  <c:v>346</c:v>
                </c:pt>
                <c:pt idx="37">
                  <c:v>357</c:v>
                </c:pt>
                <c:pt idx="38">
                  <c:v>351</c:v>
                </c:pt>
                <c:pt idx="39">
                  <c:v>311</c:v>
                </c:pt>
                <c:pt idx="40">
                  <c:v>311</c:v>
                </c:pt>
                <c:pt idx="41">
                  <c:v>330</c:v>
                </c:pt>
                <c:pt idx="42">
                  <c:v>330</c:v>
                </c:pt>
                <c:pt idx="43">
                  <c:v>322</c:v>
                </c:pt>
                <c:pt idx="44">
                  <c:v>322</c:v>
                </c:pt>
                <c:pt idx="45">
                  <c:v>332</c:v>
                </c:pt>
              </c:numCache>
            </c:numRef>
          </c:yVal>
        </c:ser>
        <c:axId val="92493312"/>
        <c:axId val="92495232"/>
      </c:scatterChart>
      <c:valAx>
        <c:axId val="92493312"/>
        <c:scaling>
          <c:logBase val="10"/>
          <c:orientation val="minMax"/>
          <c:min val="10000"/>
        </c:scaling>
        <c:axPos val="b"/>
        <c:numFmt formatCode="_-* #,##0_-;\-* #,##0_-;_-* &quot;-&quot;_-;_-@_-" sourceLinked="1"/>
        <c:tickLblPos val="nextTo"/>
        <c:txPr>
          <a:bodyPr/>
          <a:lstStyle/>
          <a:p>
            <a:pPr>
              <a:defRPr sz="1200"/>
            </a:pPr>
            <a:endParaRPr lang="ko-KR"/>
          </a:p>
        </c:txPr>
        <c:crossAx val="92495232"/>
        <c:crosses val="autoZero"/>
        <c:crossBetween val="midCat"/>
      </c:valAx>
      <c:valAx>
        <c:axId val="92495232"/>
        <c:scaling>
          <c:orientation val="minMax"/>
          <c:max val="450"/>
          <c:min val="2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ko-KR"/>
          </a:p>
        </c:txPr>
        <c:crossAx val="92493312"/>
        <c:crosses val="autoZero"/>
        <c:crossBetween val="midCat"/>
        <c:majorUnit val="50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413302</xdr:colOff>
      <xdr:row>1</xdr:row>
      <xdr:rowOff>4970</xdr:rowOff>
    </xdr:from>
    <xdr:to>
      <xdr:col>18</xdr:col>
      <xdr:colOff>68746</xdr:colOff>
      <xdr:row>22</xdr:row>
      <xdr:rowOff>128795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0.54265</cdr:x>
      <cdr:y>0.49876</cdr:y>
    </cdr:from>
    <cdr:to>
      <cdr:x>0.55509</cdr:x>
      <cdr:y>0.53069</cdr:y>
    </cdr:to>
    <cdr:sp macro="" textlink="">
      <cdr:nvSpPr>
        <cdr:cNvPr id="2" name="자유형 1"/>
        <cdr:cNvSpPr/>
      </cdr:nvSpPr>
      <cdr:spPr>
        <a:xfrm xmlns:a="http://schemas.openxmlformats.org/drawingml/2006/main">
          <a:off x="3544594" y="2251715"/>
          <a:ext cx="81258" cy="144152"/>
        </a:xfrm>
        <a:custGeom xmlns:a="http://schemas.openxmlformats.org/drawingml/2006/main">
          <a:avLst/>
          <a:gdLst>
            <a:gd name="connsiteX0" fmla="*/ 0 w 109903"/>
            <a:gd name="connsiteY0" fmla="*/ 0 h 146538"/>
            <a:gd name="connsiteX1" fmla="*/ 109903 w 109903"/>
            <a:gd name="connsiteY1" fmla="*/ 73269 h 146538"/>
            <a:gd name="connsiteX2" fmla="*/ 109903 w 109903"/>
            <a:gd name="connsiteY2" fmla="*/ 146538 h 146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903" h="146538">
              <a:moveTo>
                <a:pt x="0" y="0"/>
              </a:moveTo>
              <a:lnTo>
                <a:pt x="109903" y="73269"/>
              </a:lnTo>
              <a:lnTo>
                <a:pt x="109903" y="146538"/>
              </a:lnTo>
            </a:path>
          </a:pathLst>
        </a:custGeom>
        <a:ln xmlns:a="http://schemas.openxmlformats.org/drawingml/2006/main"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ko-KR"/>
        </a:p>
      </cdr:txBody>
    </cdr:sp>
  </cdr:relSizeAnchor>
  <cdr:relSizeAnchor xmlns:cdr="http://schemas.openxmlformats.org/drawingml/2006/chartDrawing">
    <cdr:from>
      <cdr:x>0.39789</cdr:x>
      <cdr:y>0.53034</cdr:y>
    </cdr:from>
    <cdr:to>
      <cdr:x>0.41717</cdr:x>
      <cdr:y>0.55499</cdr:y>
    </cdr:to>
    <cdr:sp macro="" textlink="">
      <cdr:nvSpPr>
        <cdr:cNvPr id="4" name="자유형 3"/>
        <cdr:cNvSpPr/>
      </cdr:nvSpPr>
      <cdr:spPr>
        <a:xfrm xmlns:a="http://schemas.openxmlformats.org/drawingml/2006/main">
          <a:off x="2599035" y="2394283"/>
          <a:ext cx="125937" cy="111285"/>
        </a:xfrm>
        <a:custGeom xmlns:a="http://schemas.openxmlformats.org/drawingml/2006/main">
          <a:avLst/>
          <a:gdLst>
            <a:gd name="connsiteX0" fmla="*/ 125866 w 125866"/>
            <a:gd name="connsiteY0" fmla="*/ 0 h 112259"/>
            <a:gd name="connsiteX1" fmla="*/ 0 w 125866"/>
            <a:gd name="connsiteY1" fmla="*/ 54429 h 112259"/>
            <a:gd name="connsiteX2" fmla="*/ 0 w 125866"/>
            <a:gd name="connsiteY2" fmla="*/ 112259 h 112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5866" h="112259">
              <a:moveTo>
                <a:pt x="125866" y="0"/>
              </a:moveTo>
              <a:lnTo>
                <a:pt x="0" y="54429"/>
              </a:lnTo>
              <a:lnTo>
                <a:pt x="0" y="112259"/>
              </a:lnTo>
            </a:path>
          </a:pathLst>
        </a:custGeom>
        <a:ln xmlns:a="http://schemas.openxmlformats.org/drawingml/2006/main"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marL="0" indent="0" algn="ctr"/>
          <a:endParaRPr lang="ko-KR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0.41101</cdr:x>
      <cdr:y>0.53155</cdr:y>
    </cdr:from>
    <cdr:to>
      <cdr:x>0.41883</cdr:x>
      <cdr:y>0.55321</cdr:y>
    </cdr:to>
    <cdr:sp macro="" textlink="">
      <cdr:nvSpPr>
        <cdr:cNvPr id="5" name="자유형 4"/>
        <cdr:cNvSpPr/>
      </cdr:nvSpPr>
      <cdr:spPr>
        <a:xfrm xmlns:a="http://schemas.openxmlformats.org/drawingml/2006/main">
          <a:off x="2684701" y="2399749"/>
          <a:ext cx="51080" cy="97787"/>
        </a:xfrm>
        <a:custGeom xmlns:a="http://schemas.openxmlformats.org/drawingml/2006/main">
          <a:avLst/>
          <a:gdLst>
            <a:gd name="connsiteX0" fmla="*/ 51027 w 51027"/>
            <a:gd name="connsiteY0" fmla="*/ 0 h 98652"/>
            <a:gd name="connsiteX1" fmla="*/ 0 w 51027"/>
            <a:gd name="connsiteY1" fmla="*/ 51027 h 98652"/>
            <a:gd name="connsiteX2" fmla="*/ 0 w 51027"/>
            <a:gd name="connsiteY2" fmla="*/ 98652 h 986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027" h="98652">
              <a:moveTo>
                <a:pt x="51027" y="0"/>
              </a:moveTo>
              <a:lnTo>
                <a:pt x="0" y="51027"/>
              </a:lnTo>
              <a:lnTo>
                <a:pt x="0" y="98652"/>
              </a:lnTo>
            </a:path>
          </a:pathLst>
        </a:custGeom>
        <a:ln xmlns:a="http://schemas.openxmlformats.org/drawingml/2006/main"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marL="0" indent="0" algn="ctr"/>
          <a:endParaRPr lang="ko-KR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0.43134</cdr:x>
      <cdr:y>0.49902</cdr:y>
    </cdr:from>
    <cdr:to>
      <cdr:x>0.43775</cdr:x>
      <cdr:y>0.51754</cdr:y>
    </cdr:to>
    <cdr:sp macro="" textlink="">
      <cdr:nvSpPr>
        <cdr:cNvPr id="6" name="자유형 5"/>
        <cdr:cNvSpPr/>
      </cdr:nvSpPr>
      <cdr:spPr>
        <a:xfrm xmlns:a="http://schemas.openxmlformats.org/drawingml/2006/main">
          <a:off x="2817557" y="2252877"/>
          <a:ext cx="41870" cy="83610"/>
        </a:xfrm>
        <a:custGeom xmlns:a="http://schemas.openxmlformats.org/drawingml/2006/main">
          <a:avLst/>
          <a:gdLst>
            <a:gd name="connsiteX0" fmla="*/ 0 w 41672"/>
            <a:gd name="connsiteY0" fmla="*/ 83344 h 83344"/>
            <a:gd name="connsiteX1" fmla="*/ 41672 w 41672"/>
            <a:gd name="connsiteY1" fmla="*/ 0 h 83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672" h="83344">
              <a:moveTo>
                <a:pt x="0" y="83344"/>
              </a:moveTo>
              <a:lnTo>
                <a:pt x="41672" y="0"/>
              </a:lnTo>
            </a:path>
          </a:pathLst>
        </a:custGeom>
        <a:ln xmlns:a="http://schemas.openxmlformats.org/drawingml/2006/main"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marL="0" indent="0" algn="ctr"/>
          <a:endParaRPr lang="ko-KR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1"/>
  <sheetViews>
    <sheetView topLeftCell="B3" zoomScale="70" zoomScaleNormal="70" workbookViewId="0">
      <pane xSplit="6" ySplit="2" topLeftCell="H5" activePane="bottomRight" state="frozen"/>
      <selection activeCell="B3" sqref="B3"/>
      <selection pane="topRight" activeCell="H3" sqref="H3"/>
      <selection pane="bottomLeft" activeCell="B5" sqref="B5"/>
      <selection pane="bottomRight" activeCell="C3" sqref="C3"/>
    </sheetView>
  </sheetViews>
  <sheetFormatPr defaultRowHeight="16.5"/>
  <cols>
    <col min="1" max="1" width="3.875" style="8" hidden="1" customWidth="1"/>
    <col min="2" max="2" width="25.375" style="8" customWidth="1"/>
    <col min="3" max="3" width="3.75" style="8" customWidth="1"/>
    <col min="4" max="4" width="11.25" style="8" customWidth="1"/>
    <col min="5" max="5" width="4.75" style="8" customWidth="1"/>
    <col min="6" max="6" width="10.875" style="8" hidden="1" customWidth="1"/>
    <col min="7" max="7" width="5.125" style="3" customWidth="1"/>
    <col min="8" max="33" width="6.375" style="6" customWidth="1"/>
    <col min="34" max="42" width="9" style="3"/>
    <col min="43" max="16384" width="9" style="1"/>
  </cols>
  <sheetData>
    <row r="1" spans="1:42" hidden="1">
      <c r="A1" s="21"/>
      <c r="B1" s="18"/>
      <c r="C1" s="19"/>
      <c r="D1" s="19"/>
      <c r="E1" s="19"/>
      <c r="F1" s="19"/>
      <c r="G1" s="20"/>
      <c r="H1" s="79" t="s">
        <v>1</v>
      </c>
      <c r="I1" s="84"/>
      <c r="J1" s="84"/>
      <c r="K1" s="80"/>
      <c r="L1" s="84" t="s">
        <v>2</v>
      </c>
      <c r="M1" s="84"/>
      <c r="N1" s="84"/>
      <c r="O1" s="79" t="s">
        <v>3</v>
      </c>
      <c r="P1" s="84"/>
      <c r="Q1" s="84"/>
      <c r="R1" s="84"/>
      <c r="S1" s="80"/>
      <c r="T1" s="84" t="s">
        <v>4</v>
      </c>
      <c r="U1" s="84"/>
      <c r="V1" s="84"/>
      <c r="W1" s="79" t="s">
        <v>5</v>
      </c>
      <c r="X1" s="80"/>
      <c r="Y1" s="84" t="s">
        <v>6</v>
      </c>
      <c r="Z1" s="84"/>
      <c r="AA1" s="84"/>
      <c r="AB1" s="79" t="s">
        <v>7</v>
      </c>
      <c r="AC1" s="80"/>
      <c r="AD1" s="84" t="s">
        <v>8</v>
      </c>
      <c r="AE1" s="84"/>
      <c r="AF1" s="79" t="s">
        <v>9</v>
      </c>
      <c r="AG1" s="80"/>
    </row>
    <row r="2" spans="1:42" hidden="1">
      <c r="A2" s="22"/>
      <c r="B2" s="23"/>
      <c r="C2" s="23"/>
      <c r="D2" s="23"/>
      <c r="E2" s="23"/>
      <c r="F2" s="23"/>
      <c r="G2" s="24"/>
      <c r="H2" s="65">
        <v>1</v>
      </c>
      <c r="I2" s="66">
        <v>13</v>
      </c>
      <c r="J2" s="66">
        <v>17</v>
      </c>
      <c r="K2" s="66">
        <v>2</v>
      </c>
      <c r="L2" s="66">
        <v>14</v>
      </c>
      <c r="M2" s="66">
        <v>15</v>
      </c>
      <c r="N2" s="66">
        <v>3</v>
      </c>
      <c r="O2" s="66">
        <v>4</v>
      </c>
      <c r="P2" s="66">
        <v>26</v>
      </c>
      <c r="Q2" s="66">
        <v>19</v>
      </c>
      <c r="R2" s="66">
        <v>9</v>
      </c>
      <c r="S2" s="66">
        <v>8</v>
      </c>
      <c r="T2" s="66">
        <v>21</v>
      </c>
      <c r="U2" s="66">
        <v>22</v>
      </c>
      <c r="V2" s="66">
        <v>16</v>
      </c>
      <c r="W2" s="66">
        <v>6</v>
      </c>
      <c r="X2" s="66">
        <v>20</v>
      </c>
      <c r="Y2" s="66">
        <v>7</v>
      </c>
      <c r="Z2" s="66">
        <v>25</v>
      </c>
      <c r="AA2" s="66">
        <v>5</v>
      </c>
      <c r="AB2" s="66">
        <v>23</v>
      </c>
      <c r="AC2" s="66">
        <v>10</v>
      </c>
      <c r="AD2" s="66">
        <v>24</v>
      </c>
      <c r="AE2" s="66">
        <v>11</v>
      </c>
      <c r="AF2" s="66">
        <v>12</v>
      </c>
      <c r="AG2" s="67">
        <v>18</v>
      </c>
    </row>
    <row r="3" spans="1:42" s="4" customFormat="1" ht="55.5" customHeight="1">
      <c r="A3" s="25" t="s">
        <v>98</v>
      </c>
      <c r="B3" s="35" t="s">
        <v>66</v>
      </c>
      <c r="C3" s="36" t="s">
        <v>99</v>
      </c>
      <c r="D3" s="37" t="s">
        <v>95</v>
      </c>
      <c r="E3" s="37" t="s">
        <v>96</v>
      </c>
      <c r="F3" s="37" t="s">
        <v>97</v>
      </c>
      <c r="G3" s="38" t="s">
        <v>101</v>
      </c>
      <c r="H3" s="41" t="s">
        <v>69</v>
      </c>
      <c r="I3" s="42" t="s">
        <v>70</v>
      </c>
      <c r="J3" s="42" t="s">
        <v>71</v>
      </c>
      <c r="K3" s="42" t="s">
        <v>72</v>
      </c>
      <c r="L3" s="42" t="s">
        <v>73</v>
      </c>
      <c r="M3" s="42" t="s">
        <v>74</v>
      </c>
      <c r="N3" s="42" t="s">
        <v>75</v>
      </c>
      <c r="O3" s="42" t="s">
        <v>76</v>
      </c>
      <c r="P3" s="42" t="s">
        <v>77</v>
      </c>
      <c r="Q3" s="42" t="s">
        <v>78</v>
      </c>
      <c r="R3" s="42" t="s">
        <v>79</v>
      </c>
      <c r="S3" s="42" t="s">
        <v>80</v>
      </c>
      <c r="T3" s="42" t="s">
        <v>81</v>
      </c>
      <c r="U3" s="42" t="s">
        <v>82</v>
      </c>
      <c r="V3" s="42" t="s">
        <v>83</v>
      </c>
      <c r="W3" s="42" t="s">
        <v>84</v>
      </c>
      <c r="X3" s="42" t="s">
        <v>85</v>
      </c>
      <c r="Y3" s="42" t="s">
        <v>86</v>
      </c>
      <c r="Z3" s="42" t="s">
        <v>87</v>
      </c>
      <c r="AA3" s="42" t="s">
        <v>88</v>
      </c>
      <c r="AB3" s="42" t="s">
        <v>89</v>
      </c>
      <c r="AC3" s="42" t="s">
        <v>90</v>
      </c>
      <c r="AD3" s="42" t="s">
        <v>91</v>
      </c>
      <c r="AE3" s="42" t="s">
        <v>92</v>
      </c>
      <c r="AF3" s="42" t="s">
        <v>93</v>
      </c>
      <c r="AG3" s="43" t="s">
        <v>94</v>
      </c>
      <c r="AH3" s="5"/>
      <c r="AI3" s="5"/>
      <c r="AJ3" s="5"/>
      <c r="AK3" s="5"/>
      <c r="AL3" s="5"/>
      <c r="AM3" s="5"/>
      <c r="AN3" s="5"/>
      <c r="AO3" s="5"/>
      <c r="AP3" s="5"/>
    </row>
    <row r="4" spans="1:42">
      <c r="A4" s="22"/>
      <c r="B4" s="23"/>
      <c r="C4" s="29"/>
      <c r="D4" s="23"/>
      <c r="E4" s="23"/>
      <c r="F4" s="23"/>
      <c r="G4" s="32"/>
      <c r="H4" s="44">
        <f t="shared" ref="H4:AG4" si="0">SUMIF(H5:H50, "&gt;0",$F$5:$F$50)/ COUNT(H5:H50)/100000</f>
        <v>0.41298750000000001</v>
      </c>
      <c r="I4" s="45">
        <f t="shared" si="0"/>
        <v>0.43075000000000002</v>
      </c>
      <c r="J4" s="45">
        <f t="shared" si="0"/>
        <v>0.52698333333333336</v>
      </c>
      <c r="K4" s="45">
        <f t="shared" si="0"/>
        <v>0.58950000000000002</v>
      </c>
      <c r="L4" s="45">
        <f t="shared" si="0"/>
        <v>0.60899999999999999</v>
      </c>
      <c r="M4" s="45">
        <f t="shared" si="0"/>
        <v>0.62987499999999996</v>
      </c>
      <c r="N4" s="45">
        <f t="shared" si="0"/>
        <v>0.72924999999999995</v>
      </c>
      <c r="O4" s="45">
        <f t="shared" si="0"/>
        <v>1.104625</v>
      </c>
      <c r="P4" s="45">
        <f t="shared" si="0"/>
        <v>1.3340666666666665</v>
      </c>
      <c r="Q4" s="45">
        <f t="shared" si="0"/>
        <v>1.5126250000000001</v>
      </c>
      <c r="R4" s="45">
        <f t="shared" si="0"/>
        <v>1.7953749999999999</v>
      </c>
      <c r="S4" s="45">
        <f t="shared" si="0"/>
        <v>2.1955499999999999</v>
      </c>
      <c r="T4" s="45">
        <f t="shared" si="0"/>
        <v>2.4552499999999999</v>
      </c>
      <c r="U4" s="45">
        <f t="shared" si="0"/>
        <v>3.0241666666666669</v>
      </c>
      <c r="V4" s="45">
        <f t="shared" si="0"/>
        <v>3.4565000000000001</v>
      </c>
      <c r="W4" s="45">
        <f t="shared" si="0"/>
        <v>3.4950000000000001</v>
      </c>
      <c r="X4" s="45">
        <f t="shared" si="0"/>
        <v>4.1105</v>
      </c>
      <c r="Y4" s="45">
        <f t="shared" si="0"/>
        <v>4.7119999999999997</v>
      </c>
      <c r="Z4" s="45">
        <f t="shared" si="0"/>
        <v>4.8624999999999998</v>
      </c>
      <c r="AA4" s="45">
        <f t="shared" si="0"/>
        <v>4.9631249999999998</v>
      </c>
      <c r="AB4" s="45">
        <f t="shared" si="0"/>
        <v>8.1326666666666672</v>
      </c>
      <c r="AC4" s="45">
        <f t="shared" si="0"/>
        <v>8.6317500000000003</v>
      </c>
      <c r="AD4" s="45">
        <f t="shared" si="0"/>
        <v>13.845000000000001</v>
      </c>
      <c r="AE4" s="45">
        <f t="shared" si="0"/>
        <v>16.033249999999999</v>
      </c>
      <c r="AF4" s="45">
        <f t="shared" si="0"/>
        <v>25.5</v>
      </c>
      <c r="AG4" s="46">
        <f t="shared" si="0"/>
        <v>25.525749999999999</v>
      </c>
    </row>
    <row r="5" spans="1:42">
      <c r="A5" s="22">
        <v>1</v>
      </c>
      <c r="B5" s="53" t="s">
        <v>0</v>
      </c>
      <c r="C5" s="30"/>
      <c r="D5" s="26">
        <v>28800</v>
      </c>
      <c r="E5" s="26" t="s">
        <v>10</v>
      </c>
      <c r="F5" s="26">
        <f t="shared" ref="F5:F50" si="1">IF(E5="G",D5*$M$56,D5)</f>
        <v>28800</v>
      </c>
      <c r="G5" s="33">
        <f t="shared" ref="G5:G50" si="2">COUNT(H5:AG5)</f>
        <v>2</v>
      </c>
      <c r="H5" s="47">
        <f>IF($C5="O",10,1)</f>
        <v>1</v>
      </c>
      <c r="I5" s="48">
        <f>IF($C5="O",10,1)</f>
        <v>1</v>
      </c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</row>
    <row r="6" spans="1:42">
      <c r="A6" s="22">
        <v>2</v>
      </c>
      <c r="B6" s="53" t="s">
        <v>21</v>
      </c>
      <c r="C6" s="30" t="s">
        <v>142</v>
      </c>
      <c r="D6" s="26">
        <v>33000</v>
      </c>
      <c r="E6" s="26" t="s">
        <v>10</v>
      </c>
      <c r="F6" s="26">
        <f t="shared" si="1"/>
        <v>33000</v>
      </c>
      <c r="G6" s="33">
        <f t="shared" si="2"/>
        <v>2</v>
      </c>
      <c r="H6" s="47">
        <f>IF($C6="O",10,1)</f>
        <v>10</v>
      </c>
      <c r="I6" s="48">
        <f>IF($C6="O",10,1)</f>
        <v>10</v>
      </c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9"/>
    </row>
    <row r="7" spans="1:42">
      <c r="A7" s="22">
        <v>5</v>
      </c>
      <c r="B7" s="53" t="s">
        <v>22</v>
      </c>
      <c r="C7" s="30"/>
      <c r="D7" s="26">
        <v>35600</v>
      </c>
      <c r="E7" s="26" t="s">
        <v>10</v>
      </c>
      <c r="F7" s="26">
        <f t="shared" si="1"/>
        <v>35600</v>
      </c>
      <c r="G7" s="33">
        <f t="shared" si="2"/>
        <v>2</v>
      </c>
      <c r="H7" s="47"/>
      <c r="I7" s="48"/>
      <c r="J7" s="48"/>
      <c r="K7" s="48">
        <f>IF($C7="O",10,1)</f>
        <v>1</v>
      </c>
      <c r="L7" s="48">
        <f>IF($C7="O",10,1)</f>
        <v>1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9"/>
    </row>
    <row r="8" spans="1:42">
      <c r="A8" s="22">
        <v>3</v>
      </c>
      <c r="B8" s="53" t="s">
        <v>23</v>
      </c>
      <c r="C8" s="30"/>
      <c r="D8" s="26">
        <v>43595</v>
      </c>
      <c r="E8" s="26" t="s">
        <v>10</v>
      </c>
      <c r="F8" s="26">
        <f t="shared" si="1"/>
        <v>43595</v>
      </c>
      <c r="G8" s="33">
        <f t="shared" si="2"/>
        <v>2</v>
      </c>
      <c r="H8" s="47">
        <f>IF($C8="O",10,1)</f>
        <v>1</v>
      </c>
      <c r="I8" s="48"/>
      <c r="J8" s="48">
        <f>IF($C8="O",10,1)</f>
        <v>1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9"/>
    </row>
    <row r="9" spans="1:42">
      <c r="A9" s="22">
        <v>6</v>
      </c>
      <c r="B9" s="53" t="s">
        <v>24</v>
      </c>
      <c r="C9" s="30"/>
      <c r="D9" s="26">
        <v>47600</v>
      </c>
      <c r="E9" s="26" t="s">
        <v>10</v>
      </c>
      <c r="F9" s="26">
        <f t="shared" si="1"/>
        <v>47600</v>
      </c>
      <c r="G9" s="33">
        <f t="shared" si="2"/>
        <v>3</v>
      </c>
      <c r="H9" s="47"/>
      <c r="I9" s="48">
        <f>IF($C9="O",10,1)</f>
        <v>1</v>
      </c>
      <c r="J9" s="48"/>
      <c r="K9" s="48">
        <f>IF($C9="O",10,1)</f>
        <v>1</v>
      </c>
      <c r="L9" s="48"/>
      <c r="M9" s="48">
        <f>IF($C9="O",10,1)</f>
        <v>1</v>
      </c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9"/>
    </row>
    <row r="10" spans="1:42">
      <c r="A10" s="22">
        <v>9</v>
      </c>
      <c r="B10" s="53" t="s">
        <v>25</v>
      </c>
      <c r="C10" s="30"/>
      <c r="D10" s="26">
        <v>51400</v>
      </c>
      <c r="E10" s="26" t="s">
        <v>10</v>
      </c>
      <c r="F10" s="26">
        <f t="shared" si="1"/>
        <v>51400</v>
      </c>
      <c r="G10" s="33">
        <f t="shared" si="2"/>
        <v>2</v>
      </c>
      <c r="H10" s="47"/>
      <c r="I10" s="48"/>
      <c r="J10" s="48">
        <f>IF($C10="O",10,1)</f>
        <v>1</v>
      </c>
      <c r="K10" s="48"/>
      <c r="L10" s="48"/>
      <c r="M10" s="48"/>
      <c r="N10" s="48">
        <f>IF($C10="O",10,1)</f>
        <v>1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9"/>
    </row>
    <row r="11" spans="1:42">
      <c r="A11" s="22">
        <v>13</v>
      </c>
      <c r="B11" s="53" t="s">
        <v>12</v>
      </c>
      <c r="C11" s="30"/>
      <c r="D11" s="26">
        <v>56850</v>
      </c>
      <c r="E11" s="26" t="s">
        <v>10</v>
      </c>
      <c r="F11" s="26">
        <f t="shared" si="1"/>
        <v>56850</v>
      </c>
      <c r="G11" s="33">
        <f t="shared" si="2"/>
        <v>2</v>
      </c>
      <c r="H11" s="47"/>
      <c r="I11" s="48"/>
      <c r="J11" s="48"/>
      <c r="K11" s="48"/>
      <c r="L11" s="48"/>
      <c r="M11" s="48">
        <f>IF($C11="O",10,1)</f>
        <v>1</v>
      </c>
      <c r="N11" s="48"/>
      <c r="O11" s="48">
        <f>IF($C11="O",10,1)</f>
        <v>1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9"/>
    </row>
    <row r="12" spans="1:42">
      <c r="A12" s="22">
        <v>10</v>
      </c>
      <c r="B12" s="53" t="s">
        <v>13</v>
      </c>
      <c r="C12" s="30"/>
      <c r="D12" s="26">
        <v>58500</v>
      </c>
      <c r="E12" s="26" t="s">
        <v>10</v>
      </c>
      <c r="F12" s="26">
        <f t="shared" si="1"/>
        <v>58500</v>
      </c>
      <c r="G12" s="33">
        <f t="shared" si="2"/>
        <v>2</v>
      </c>
      <c r="H12" s="47"/>
      <c r="I12" s="48"/>
      <c r="J12" s="48"/>
      <c r="K12" s="48"/>
      <c r="L12" s="48">
        <f>IF($C12="O",10,1)</f>
        <v>1</v>
      </c>
      <c r="M12" s="48"/>
      <c r="N12" s="48">
        <f>IF($C12="O",10,1)</f>
        <v>1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9"/>
    </row>
    <row r="13" spans="1:42">
      <c r="A13" s="22">
        <v>4</v>
      </c>
      <c r="B13" s="53" t="s">
        <v>26</v>
      </c>
      <c r="C13" s="30" t="s">
        <v>142</v>
      </c>
      <c r="D13" s="26">
        <v>59800</v>
      </c>
      <c r="E13" s="26" t="s">
        <v>10</v>
      </c>
      <c r="F13" s="26">
        <f t="shared" si="1"/>
        <v>59800</v>
      </c>
      <c r="G13" s="33">
        <f t="shared" si="2"/>
        <v>2</v>
      </c>
      <c r="H13" s="47">
        <f>IF($C13="O",10,1)</f>
        <v>10</v>
      </c>
      <c r="I13" s="48"/>
      <c r="J13" s="48"/>
      <c r="K13" s="48"/>
      <c r="L13" s="48">
        <f>IF($C13="O",10,1)</f>
        <v>10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9"/>
    </row>
    <row r="14" spans="1:42">
      <c r="A14" s="22">
        <v>7</v>
      </c>
      <c r="B14" s="53" t="s">
        <v>27</v>
      </c>
      <c r="C14" s="30" t="s">
        <v>142</v>
      </c>
      <c r="D14" s="26">
        <v>62900</v>
      </c>
      <c r="E14" s="26" t="s">
        <v>10</v>
      </c>
      <c r="F14" s="26">
        <f t="shared" si="1"/>
        <v>62900</v>
      </c>
      <c r="G14" s="33">
        <f t="shared" si="2"/>
        <v>3</v>
      </c>
      <c r="H14" s="47"/>
      <c r="I14" s="48">
        <f>IF($C14="O",10,1)</f>
        <v>10</v>
      </c>
      <c r="J14" s="48"/>
      <c r="K14" s="48">
        <f>IF($C14="O",10,1)</f>
        <v>10</v>
      </c>
      <c r="L14" s="48"/>
      <c r="M14" s="48">
        <f>IF($C14="O",10,1)</f>
        <v>10</v>
      </c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9"/>
    </row>
    <row r="15" spans="1:42">
      <c r="A15" s="22">
        <v>11</v>
      </c>
      <c r="B15" s="53" t="s">
        <v>28</v>
      </c>
      <c r="C15" s="30" t="s">
        <v>142</v>
      </c>
      <c r="D15" s="26">
        <v>63100</v>
      </c>
      <c r="E15" s="26" t="s">
        <v>10</v>
      </c>
      <c r="F15" s="26">
        <f t="shared" si="1"/>
        <v>63100</v>
      </c>
      <c r="G15" s="33">
        <f t="shared" si="2"/>
        <v>3</v>
      </c>
      <c r="H15" s="47"/>
      <c r="I15" s="48"/>
      <c r="J15" s="48">
        <f>IF($C15="O",10,1)</f>
        <v>10</v>
      </c>
      <c r="K15" s="48"/>
      <c r="L15" s="48"/>
      <c r="M15" s="48"/>
      <c r="N15" s="48">
        <f>IF($C15="O",10,1)</f>
        <v>10</v>
      </c>
      <c r="O15" s="48"/>
      <c r="P15" s="48"/>
      <c r="Q15" s="48"/>
      <c r="R15" s="48"/>
      <c r="S15" s="48"/>
      <c r="T15" s="48"/>
      <c r="U15" s="48"/>
      <c r="V15" s="48">
        <f>IF($C15="O",10,1)</f>
        <v>10</v>
      </c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9"/>
    </row>
    <row r="16" spans="1:42">
      <c r="A16" s="22">
        <v>14</v>
      </c>
      <c r="B16" s="53" t="s">
        <v>29</v>
      </c>
      <c r="C16" s="30"/>
      <c r="D16" s="26">
        <v>84600</v>
      </c>
      <c r="E16" s="26" t="s">
        <v>10</v>
      </c>
      <c r="F16" s="26">
        <f t="shared" si="1"/>
        <v>84600</v>
      </c>
      <c r="G16" s="33">
        <f t="shared" si="2"/>
        <v>2</v>
      </c>
      <c r="H16" s="47"/>
      <c r="I16" s="48"/>
      <c r="J16" s="48"/>
      <c r="K16" s="48"/>
      <c r="L16" s="48"/>
      <c r="M16" s="48">
        <f>IF($C16="O",10,1)</f>
        <v>1</v>
      </c>
      <c r="N16" s="48"/>
      <c r="O16" s="48">
        <f>IF($C16="O",10,1)</f>
        <v>1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</row>
    <row r="17" spans="1:33">
      <c r="A17" s="22">
        <v>8</v>
      </c>
      <c r="B17" s="53" t="s">
        <v>30</v>
      </c>
      <c r="C17" s="30"/>
      <c r="D17" s="26">
        <v>89700</v>
      </c>
      <c r="E17" s="26" t="s">
        <v>10</v>
      </c>
      <c r="F17" s="26">
        <f t="shared" si="1"/>
        <v>89700</v>
      </c>
      <c r="G17" s="33">
        <f t="shared" si="2"/>
        <v>2</v>
      </c>
      <c r="H17" s="47"/>
      <c r="I17" s="48"/>
      <c r="J17" s="48"/>
      <c r="K17" s="48">
        <f>IF($C17="O",10,1)</f>
        <v>1</v>
      </c>
      <c r="L17" s="48">
        <f>IF($C17="O",10,1)</f>
        <v>1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</row>
    <row r="18" spans="1:33">
      <c r="A18" s="22">
        <v>28</v>
      </c>
      <c r="B18" s="53" t="s">
        <v>31</v>
      </c>
      <c r="C18" s="30" t="s">
        <v>142</v>
      </c>
      <c r="D18" s="26">
        <v>108820</v>
      </c>
      <c r="E18" s="26" t="s">
        <v>10</v>
      </c>
      <c r="F18" s="26">
        <f t="shared" si="1"/>
        <v>108820</v>
      </c>
      <c r="G18" s="33">
        <f t="shared" si="2"/>
        <v>2</v>
      </c>
      <c r="H18" s="47"/>
      <c r="I18" s="48"/>
      <c r="J18" s="48"/>
      <c r="K18" s="48"/>
      <c r="L18" s="48"/>
      <c r="M18" s="48"/>
      <c r="N18" s="48"/>
      <c r="O18" s="48"/>
      <c r="P18" s="48">
        <f>IF($C18="O",10,1)</f>
        <v>10</v>
      </c>
      <c r="Q18" s="48"/>
      <c r="R18" s="48"/>
      <c r="S18" s="48">
        <f>IF($C18="O",10,1)</f>
        <v>10</v>
      </c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</row>
    <row r="19" spans="1:33">
      <c r="A19" s="22">
        <v>12</v>
      </c>
      <c r="B19" s="53" t="s">
        <v>32</v>
      </c>
      <c r="C19" s="30"/>
      <c r="D19" s="26">
        <v>118700</v>
      </c>
      <c r="E19" s="26" t="s">
        <v>10</v>
      </c>
      <c r="F19" s="26">
        <f t="shared" si="1"/>
        <v>118700</v>
      </c>
      <c r="G19" s="33">
        <f t="shared" si="2"/>
        <v>3</v>
      </c>
      <c r="H19" s="47"/>
      <c r="I19" s="48"/>
      <c r="J19" s="48"/>
      <c r="K19" s="48"/>
      <c r="L19" s="48"/>
      <c r="M19" s="48"/>
      <c r="N19" s="48">
        <f>IF($C19="O",10,1)</f>
        <v>1</v>
      </c>
      <c r="O19" s="48"/>
      <c r="P19" s="48">
        <f>IF($C19="O",10,1)</f>
        <v>1</v>
      </c>
      <c r="Q19" s="48">
        <f>IF($C19="O",10,1)</f>
        <v>1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</row>
    <row r="20" spans="1:33">
      <c r="A20" s="22">
        <v>15</v>
      </c>
      <c r="B20" s="53" t="s">
        <v>14</v>
      </c>
      <c r="C20" s="30"/>
      <c r="D20" s="26">
        <v>127700</v>
      </c>
      <c r="E20" s="26" t="s">
        <v>10</v>
      </c>
      <c r="F20" s="26">
        <f t="shared" si="1"/>
        <v>127700</v>
      </c>
      <c r="G20" s="33">
        <f t="shared" si="2"/>
        <v>2</v>
      </c>
      <c r="H20" s="47"/>
      <c r="I20" s="48"/>
      <c r="J20" s="48"/>
      <c r="K20" s="48"/>
      <c r="L20" s="48"/>
      <c r="M20" s="48"/>
      <c r="N20" s="48"/>
      <c r="O20" s="48">
        <f>IF($C20="O",10,1)</f>
        <v>1</v>
      </c>
      <c r="P20" s="48"/>
      <c r="Q20" s="48">
        <f>IF($C20="O",10,1)</f>
        <v>1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9"/>
    </row>
    <row r="21" spans="1:33">
      <c r="A21" s="22">
        <v>29</v>
      </c>
      <c r="B21" s="53" t="s">
        <v>33</v>
      </c>
      <c r="C21" s="30"/>
      <c r="D21" s="26">
        <v>149500</v>
      </c>
      <c r="E21" s="26" t="s">
        <v>10</v>
      </c>
      <c r="F21" s="26">
        <f t="shared" si="1"/>
        <v>149500</v>
      </c>
      <c r="G21" s="33">
        <f t="shared" si="2"/>
        <v>2</v>
      </c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>
        <f>IF($C21="O",10,1)</f>
        <v>1</v>
      </c>
      <c r="T21" s="48"/>
      <c r="U21" s="48"/>
      <c r="V21" s="48">
        <f>IF($C21="O",10,1)</f>
        <v>1</v>
      </c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9"/>
    </row>
    <row r="22" spans="1:33">
      <c r="A22" s="22">
        <v>32</v>
      </c>
      <c r="B22" s="53" t="s">
        <v>34</v>
      </c>
      <c r="C22" s="30" t="s">
        <v>142</v>
      </c>
      <c r="D22" s="26">
        <v>168900</v>
      </c>
      <c r="E22" s="26" t="s">
        <v>10</v>
      </c>
      <c r="F22" s="26">
        <f t="shared" si="1"/>
        <v>168900</v>
      </c>
      <c r="G22" s="33">
        <f t="shared" si="2"/>
        <v>2</v>
      </c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>
        <f>IF($C22="O",10,1)</f>
        <v>10</v>
      </c>
      <c r="S22" s="48"/>
      <c r="T22" s="48">
        <f>IF($C22="O",10,1)</f>
        <v>10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9"/>
    </row>
    <row r="23" spans="1:33">
      <c r="A23" s="22">
        <v>30</v>
      </c>
      <c r="B23" s="53" t="s">
        <v>35</v>
      </c>
      <c r="C23" s="30"/>
      <c r="D23" s="26">
        <v>170000</v>
      </c>
      <c r="E23" s="26" t="s">
        <v>10</v>
      </c>
      <c r="F23" s="26">
        <f t="shared" si="1"/>
        <v>170000</v>
      </c>
      <c r="G23" s="33">
        <f t="shared" si="2"/>
        <v>2</v>
      </c>
      <c r="H23" s="47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>
        <f>IF($C23="O",10,1)</f>
        <v>1</v>
      </c>
      <c r="T23" s="48"/>
      <c r="U23" s="48"/>
      <c r="V23" s="48"/>
      <c r="W23" s="48"/>
      <c r="X23" s="48">
        <f>IF($C23="O",10,1)</f>
        <v>1</v>
      </c>
      <c r="Y23" s="48"/>
      <c r="Z23" s="48"/>
      <c r="AA23" s="48"/>
      <c r="AB23" s="48"/>
      <c r="AC23" s="48"/>
      <c r="AD23" s="48"/>
      <c r="AE23" s="48"/>
      <c r="AF23" s="48"/>
      <c r="AG23" s="49"/>
    </row>
    <row r="24" spans="1:33">
      <c r="A24" s="22">
        <v>16</v>
      </c>
      <c r="B24" s="53" t="s">
        <v>15</v>
      </c>
      <c r="C24" s="30" t="s">
        <v>142</v>
      </c>
      <c r="D24" s="26">
        <v>172700</v>
      </c>
      <c r="E24" s="26" t="s">
        <v>10</v>
      </c>
      <c r="F24" s="26">
        <f t="shared" si="1"/>
        <v>172700</v>
      </c>
      <c r="G24" s="33">
        <f t="shared" si="2"/>
        <v>3</v>
      </c>
      <c r="H24" s="47"/>
      <c r="I24" s="48"/>
      <c r="J24" s="48"/>
      <c r="K24" s="48"/>
      <c r="L24" s="48"/>
      <c r="M24" s="48"/>
      <c r="N24" s="48"/>
      <c r="O24" s="48">
        <f>IF($C24="O",10,1)</f>
        <v>10</v>
      </c>
      <c r="P24" s="48">
        <f>IF($C24="O",10,1)</f>
        <v>10</v>
      </c>
      <c r="Q24" s="48">
        <f>IF($C24="O",10,1)</f>
        <v>10</v>
      </c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</row>
    <row r="25" spans="1:33">
      <c r="A25" s="22">
        <v>33</v>
      </c>
      <c r="B25" s="53" t="s">
        <v>16</v>
      </c>
      <c r="C25" s="30"/>
      <c r="D25" s="26">
        <v>176000</v>
      </c>
      <c r="E25" s="26" t="s">
        <v>10</v>
      </c>
      <c r="F25" s="26">
        <f t="shared" si="1"/>
        <v>176000</v>
      </c>
      <c r="G25" s="33">
        <f t="shared" si="2"/>
        <v>2</v>
      </c>
      <c r="H25" s="47"/>
      <c r="I25" s="48"/>
      <c r="J25" s="48"/>
      <c r="K25" s="48"/>
      <c r="L25" s="48"/>
      <c r="M25" s="48"/>
      <c r="N25" s="48"/>
      <c r="O25" s="48"/>
      <c r="P25" s="48"/>
      <c r="Q25" s="48"/>
      <c r="R25" s="48">
        <f>IF($C25="O",10,1)</f>
        <v>1</v>
      </c>
      <c r="S25" s="48"/>
      <c r="T25" s="48">
        <f>IF($C25="O",10,1)</f>
        <v>1</v>
      </c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9"/>
    </row>
    <row r="26" spans="1:33">
      <c r="A26" s="22">
        <v>34</v>
      </c>
      <c r="B26" s="53" t="s">
        <v>36</v>
      </c>
      <c r="C26" s="30"/>
      <c r="D26" s="26">
        <v>185950</v>
      </c>
      <c r="E26" s="26" t="s">
        <v>10</v>
      </c>
      <c r="F26" s="26">
        <f t="shared" si="1"/>
        <v>185950</v>
      </c>
      <c r="G26" s="33">
        <f t="shared" si="2"/>
        <v>2</v>
      </c>
      <c r="H26" s="47"/>
      <c r="I26" s="48"/>
      <c r="J26" s="48"/>
      <c r="K26" s="48"/>
      <c r="L26" s="48"/>
      <c r="M26" s="48"/>
      <c r="N26" s="48"/>
      <c r="O26" s="48"/>
      <c r="P26" s="48"/>
      <c r="Q26" s="48">
        <f>IF($C26="O",10,1)</f>
        <v>1</v>
      </c>
      <c r="R26" s="48">
        <f>IF($C26="O",10,1)</f>
        <v>1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</row>
    <row r="27" spans="1:33">
      <c r="A27" s="22">
        <v>35</v>
      </c>
      <c r="B27" s="53" t="s">
        <v>37</v>
      </c>
      <c r="C27" s="30"/>
      <c r="D27" s="26">
        <v>187300</v>
      </c>
      <c r="E27" s="26" t="s">
        <v>10</v>
      </c>
      <c r="F27" s="26">
        <f t="shared" si="1"/>
        <v>187300</v>
      </c>
      <c r="G27" s="33">
        <f t="shared" si="2"/>
        <v>2</v>
      </c>
      <c r="H27" s="47"/>
      <c r="I27" s="48"/>
      <c r="J27" s="48"/>
      <c r="K27" s="48"/>
      <c r="L27" s="48"/>
      <c r="M27" s="48"/>
      <c r="N27" s="48"/>
      <c r="O27" s="48"/>
      <c r="P27" s="48"/>
      <c r="Q27" s="48"/>
      <c r="R27" s="48">
        <f>IF($C27="O",10,1)</f>
        <v>1</v>
      </c>
      <c r="S27" s="48"/>
      <c r="T27" s="48">
        <f>IF($C27="O",10,1)</f>
        <v>1</v>
      </c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</row>
    <row r="28" spans="1:33">
      <c r="A28" s="22">
        <v>18</v>
      </c>
      <c r="B28" s="53" t="s">
        <v>38</v>
      </c>
      <c r="C28" s="30"/>
      <c r="D28" s="26">
        <v>214950</v>
      </c>
      <c r="E28" s="26" t="s">
        <v>10</v>
      </c>
      <c r="F28" s="26">
        <f t="shared" si="1"/>
        <v>214950</v>
      </c>
      <c r="G28" s="33">
        <f t="shared" si="2"/>
        <v>2</v>
      </c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>
        <f>IF($C28="O",10,1)</f>
        <v>1</v>
      </c>
      <c r="V28" s="48"/>
      <c r="W28" s="48"/>
      <c r="X28" s="48"/>
      <c r="Y28" s="48"/>
      <c r="Z28" s="48"/>
      <c r="AA28" s="48">
        <f>IF($C28="O",10,1)</f>
        <v>1</v>
      </c>
      <c r="AB28" s="48"/>
      <c r="AC28" s="48"/>
      <c r="AD28" s="48"/>
      <c r="AE28" s="48"/>
      <c r="AF28" s="48"/>
      <c r="AG28" s="49"/>
    </row>
    <row r="29" spans="1:33">
      <c r="A29" s="22">
        <v>21</v>
      </c>
      <c r="B29" s="53" t="s">
        <v>17</v>
      </c>
      <c r="C29" s="30"/>
      <c r="D29" s="26">
        <v>265500</v>
      </c>
      <c r="E29" s="26" t="s">
        <v>10</v>
      </c>
      <c r="F29" s="26">
        <f t="shared" si="1"/>
        <v>265500</v>
      </c>
      <c r="G29" s="33">
        <f t="shared" si="2"/>
        <v>2</v>
      </c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>
        <f>IF($C29="O",10,1)</f>
        <v>1</v>
      </c>
      <c r="X29" s="48">
        <f>IF($C29="O",10,1)</f>
        <v>1</v>
      </c>
      <c r="Y29" s="48"/>
      <c r="Z29" s="48"/>
      <c r="AA29" s="48"/>
      <c r="AB29" s="48"/>
      <c r="AC29" s="48"/>
      <c r="AD29" s="48"/>
      <c r="AE29" s="48"/>
      <c r="AF29" s="48"/>
      <c r="AG29" s="49"/>
    </row>
    <row r="30" spans="1:33">
      <c r="A30" s="22">
        <v>37</v>
      </c>
      <c r="B30" s="53" t="s">
        <v>39</v>
      </c>
      <c r="C30" s="30" t="s">
        <v>142</v>
      </c>
      <c r="D30" s="26">
        <v>65</v>
      </c>
      <c r="E30" s="26" t="s">
        <v>58</v>
      </c>
      <c r="F30" s="26">
        <f t="shared" si="1"/>
        <v>325000</v>
      </c>
      <c r="G30" s="33">
        <f t="shared" si="2"/>
        <v>2</v>
      </c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>
        <f>IF($C30="O",10,1)</f>
        <v>10</v>
      </c>
      <c r="W30" s="48"/>
      <c r="X30" s="48"/>
      <c r="Y30" s="48"/>
      <c r="Z30" s="48"/>
      <c r="AA30" s="48"/>
      <c r="AB30" s="48"/>
      <c r="AC30" s="48">
        <f>IF($C30="O",10,1)</f>
        <v>10</v>
      </c>
      <c r="AD30" s="48"/>
      <c r="AE30" s="48"/>
      <c r="AF30" s="48"/>
      <c r="AG30" s="49"/>
    </row>
    <row r="31" spans="1:33">
      <c r="A31" s="22">
        <v>22</v>
      </c>
      <c r="B31" s="53" t="s">
        <v>18</v>
      </c>
      <c r="C31" s="30"/>
      <c r="D31" s="26">
        <v>326000</v>
      </c>
      <c r="E31" s="26" t="s">
        <v>10</v>
      </c>
      <c r="F31" s="26">
        <f t="shared" si="1"/>
        <v>326000</v>
      </c>
      <c r="G31" s="33">
        <f t="shared" si="2"/>
        <v>2</v>
      </c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>
        <f>IF($C31="O",10,1)</f>
        <v>1</v>
      </c>
      <c r="V31" s="48"/>
      <c r="W31" s="48">
        <f>IF($C31="O",10,1)</f>
        <v>1</v>
      </c>
      <c r="X31" s="48"/>
      <c r="Y31" s="48"/>
      <c r="Z31" s="48"/>
      <c r="AA31" s="48"/>
      <c r="AB31" s="48"/>
      <c r="AC31" s="48"/>
      <c r="AD31" s="48"/>
      <c r="AE31" s="48"/>
      <c r="AF31" s="48"/>
      <c r="AG31" s="49"/>
    </row>
    <row r="32" spans="1:33">
      <c r="A32" s="22">
        <v>19</v>
      </c>
      <c r="B32" s="53" t="s">
        <v>19</v>
      </c>
      <c r="C32" s="30"/>
      <c r="D32" s="26">
        <v>366300</v>
      </c>
      <c r="E32" s="26" t="s">
        <v>10</v>
      </c>
      <c r="F32" s="26">
        <f t="shared" si="1"/>
        <v>366300</v>
      </c>
      <c r="G32" s="33">
        <f t="shared" si="2"/>
        <v>2</v>
      </c>
      <c r="H32" s="47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>
        <f>IF($C32="O",10,1)</f>
        <v>1</v>
      </c>
      <c r="V32" s="48"/>
      <c r="W32" s="48"/>
      <c r="X32" s="48"/>
      <c r="Y32" s="48"/>
      <c r="Z32" s="48"/>
      <c r="AA32" s="48">
        <f>IF($C32="O",10,1)</f>
        <v>1</v>
      </c>
      <c r="AB32" s="48"/>
      <c r="AC32" s="48"/>
      <c r="AD32" s="48"/>
      <c r="AE32" s="48"/>
      <c r="AF32" s="48"/>
      <c r="AG32" s="49"/>
    </row>
    <row r="33" spans="1:33">
      <c r="A33" s="22">
        <v>26</v>
      </c>
      <c r="B33" s="53" t="s">
        <v>40</v>
      </c>
      <c r="C33" s="30" t="s">
        <v>142</v>
      </c>
      <c r="D33" s="26">
        <v>374600</v>
      </c>
      <c r="E33" s="26" t="s">
        <v>10</v>
      </c>
      <c r="F33" s="26">
        <f t="shared" si="1"/>
        <v>374600</v>
      </c>
      <c r="G33" s="33">
        <f t="shared" si="2"/>
        <v>2</v>
      </c>
      <c r="H33" s="47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>
        <f>IF($C33="O",10,1)</f>
        <v>10</v>
      </c>
      <c r="Z33" s="48">
        <f>IF($C33="O",10,1)</f>
        <v>10</v>
      </c>
      <c r="AA33" s="48"/>
      <c r="AB33" s="48"/>
      <c r="AC33" s="48"/>
      <c r="AD33" s="48"/>
      <c r="AE33" s="48"/>
      <c r="AF33" s="48"/>
      <c r="AG33" s="49"/>
    </row>
    <row r="34" spans="1:33">
      <c r="A34" s="22">
        <v>31</v>
      </c>
      <c r="B34" s="53" t="s">
        <v>41</v>
      </c>
      <c r="C34" s="30"/>
      <c r="D34" s="26">
        <v>449900</v>
      </c>
      <c r="E34" s="26" t="s">
        <v>10</v>
      </c>
      <c r="F34" s="26">
        <f t="shared" si="1"/>
        <v>449900</v>
      </c>
      <c r="G34" s="33">
        <f t="shared" si="2"/>
        <v>2</v>
      </c>
      <c r="H34" s="47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>
        <f>IF($C34="O",10,1)</f>
        <v>1</v>
      </c>
      <c r="T34" s="48">
        <f>IF($C34="O",10,1)</f>
        <v>1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9"/>
    </row>
    <row r="35" spans="1:33">
      <c r="A35" s="22">
        <v>23</v>
      </c>
      <c r="B35" s="53" t="s">
        <v>42</v>
      </c>
      <c r="C35" s="30"/>
      <c r="D35" s="26">
        <v>457000</v>
      </c>
      <c r="E35" s="26" t="s">
        <v>10</v>
      </c>
      <c r="F35" s="26">
        <f t="shared" si="1"/>
        <v>457000</v>
      </c>
      <c r="G35" s="33">
        <f t="shared" si="2"/>
        <v>2</v>
      </c>
      <c r="H35" s="47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>
        <f>IF($C35="O",10,1)</f>
        <v>1</v>
      </c>
      <c r="X35" s="48"/>
      <c r="Y35" s="48"/>
      <c r="Z35" s="48">
        <f>IF($C35="O",10,1)</f>
        <v>1</v>
      </c>
      <c r="AA35" s="48"/>
      <c r="AB35" s="48"/>
      <c r="AC35" s="48"/>
      <c r="AD35" s="48"/>
      <c r="AE35" s="48"/>
      <c r="AF35" s="48"/>
      <c r="AG35" s="49"/>
    </row>
    <row r="36" spans="1:33">
      <c r="A36" s="22">
        <v>25</v>
      </c>
      <c r="B36" s="53" t="s">
        <v>43</v>
      </c>
      <c r="C36" s="30"/>
      <c r="D36" s="26">
        <v>458700</v>
      </c>
      <c r="E36" s="26" t="s">
        <v>10</v>
      </c>
      <c r="F36" s="26">
        <f t="shared" si="1"/>
        <v>458700</v>
      </c>
      <c r="G36" s="33">
        <f t="shared" si="2"/>
        <v>2</v>
      </c>
      <c r="H36" s="47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>
        <f>IF($C36="O",10,1)</f>
        <v>1</v>
      </c>
      <c r="Y36" s="48">
        <f>IF($C36="O",10,1)</f>
        <v>1</v>
      </c>
      <c r="Z36" s="48"/>
      <c r="AA36" s="48"/>
      <c r="AB36" s="48"/>
      <c r="AC36" s="48"/>
      <c r="AD36" s="48"/>
      <c r="AE36" s="48"/>
      <c r="AF36" s="48"/>
      <c r="AG36" s="49"/>
    </row>
    <row r="37" spans="1:33">
      <c r="A37" s="22">
        <v>24</v>
      </c>
      <c r="B37" s="53" t="s">
        <v>44</v>
      </c>
      <c r="C37" s="30"/>
      <c r="D37" s="26">
        <v>459400</v>
      </c>
      <c r="E37" s="26" t="s">
        <v>10</v>
      </c>
      <c r="F37" s="26">
        <f t="shared" si="1"/>
        <v>459400</v>
      </c>
      <c r="G37" s="33">
        <f t="shared" si="2"/>
        <v>2</v>
      </c>
      <c r="H37" s="47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>
        <f>IF($C37="O",10,1)</f>
        <v>1</v>
      </c>
      <c r="Z37" s="48">
        <f>IF($C37="O",10,1)</f>
        <v>1</v>
      </c>
      <c r="AA37" s="48"/>
      <c r="AB37" s="48"/>
      <c r="AC37" s="48"/>
      <c r="AD37" s="48"/>
      <c r="AE37" s="48"/>
      <c r="AF37" s="48"/>
      <c r="AG37" s="49"/>
    </row>
    <row r="38" spans="1:33">
      <c r="A38" s="22">
        <v>27</v>
      </c>
      <c r="B38" s="53" t="s">
        <v>45</v>
      </c>
      <c r="C38" s="30"/>
      <c r="D38" s="26">
        <v>592100</v>
      </c>
      <c r="E38" s="26" t="s">
        <v>10</v>
      </c>
      <c r="F38" s="26">
        <f t="shared" si="1"/>
        <v>592100</v>
      </c>
      <c r="G38" s="33">
        <f t="shared" si="2"/>
        <v>2</v>
      </c>
      <c r="H38" s="47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>
        <f>IF($C38="O",10,1)</f>
        <v>1</v>
      </c>
      <c r="Z38" s="48"/>
      <c r="AA38" s="48"/>
      <c r="AB38" s="48">
        <f>IF($C38="O",10,1)</f>
        <v>1</v>
      </c>
      <c r="AC38" s="48"/>
      <c r="AD38" s="48"/>
      <c r="AE38" s="48"/>
      <c r="AF38" s="48"/>
      <c r="AG38" s="49"/>
    </row>
    <row r="39" spans="1:33">
      <c r="A39" s="22">
        <v>38</v>
      </c>
      <c r="B39" s="53" t="s">
        <v>46</v>
      </c>
      <c r="C39" s="30"/>
      <c r="D39" s="26">
        <v>597700</v>
      </c>
      <c r="E39" s="26" t="s">
        <v>10</v>
      </c>
      <c r="F39" s="26">
        <f t="shared" si="1"/>
        <v>597700</v>
      </c>
      <c r="G39" s="33">
        <f t="shared" si="2"/>
        <v>2</v>
      </c>
      <c r="H39" s="47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>
        <f>IF($C39="O",10,1)</f>
        <v>1</v>
      </c>
      <c r="AC39" s="48">
        <f>IF($C39="O",10,1)</f>
        <v>1</v>
      </c>
      <c r="AD39" s="48"/>
      <c r="AE39" s="48"/>
      <c r="AF39" s="48"/>
      <c r="AG39" s="49"/>
    </row>
    <row r="40" spans="1:33">
      <c r="A40" s="22">
        <v>17</v>
      </c>
      <c r="B40" s="53" t="s">
        <v>20</v>
      </c>
      <c r="C40" s="30"/>
      <c r="D40" s="26">
        <v>654000</v>
      </c>
      <c r="E40" s="26" t="s">
        <v>10</v>
      </c>
      <c r="F40" s="26">
        <f t="shared" si="1"/>
        <v>654000</v>
      </c>
      <c r="G40" s="33">
        <f t="shared" si="2"/>
        <v>2</v>
      </c>
      <c r="H40" s="47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>
        <f>IF($C40="O",10,1)</f>
        <v>1</v>
      </c>
      <c r="AA40" s="48">
        <f>IF($C40="O",10,1)</f>
        <v>1</v>
      </c>
      <c r="AB40" s="48"/>
      <c r="AC40" s="48"/>
      <c r="AD40" s="48"/>
      <c r="AE40" s="48"/>
      <c r="AF40" s="48"/>
      <c r="AG40" s="49"/>
    </row>
    <row r="41" spans="1:33">
      <c r="A41" s="22">
        <v>20</v>
      </c>
      <c r="B41" s="53" t="s">
        <v>47</v>
      </c>
      <c r="C41" s="30" t="s">
        <v>106</v>
      </c>
      <c r="D41" s="26">
        <v>150</v>
      </c>
      <c r="E41" s="26" t="s">
        <v>58</v>
      </c>
      <c r="F41" s="26">
        <f t="shared" si="1"/>
        <v>750000</v>
      </c>
      <c r="G41" s="33">
        <f t="shared" si="2"/>
        <v>2</v>
      </c>
      <c r="H41" s="47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>
        <f>IF($C41="O",10,1)</f>
        <v>10</v>
      </c>
      <c r="Y41" s="48"/>
      <c r="Z41" s="48"/>
      <c r="AA41" s="48">
        <f>IF($C41="O",10,1)</f>
        <v>10</v>
      </c>
      <c r="AB41" s="48"/>
      <c r="AC41" s="48"/>
      <c r="AD41" s="48"/>
      <c r="AE41" s="48"/>
      <c r="AF41" s="48"/>
      <c r="AG41" s="49"/>
    </row>
    <row r="42" spans="1:33">
      <c r="A42" s="22">
        <v>41</v>
      </c>
      <c r="B42" s="53" t="s">
        <v>48</v>
      </c>
      <c r="C42" s="30"/>
      <c r="D42" s="26">
        <v>845000</v>
      </c>
      <c r="E42" s="26" t="s">
        <v>10</v>
      </c>
      <c r="F42" s="26">
        <f t="shared" si="1"/>
        <v>845000</v>
      </c>
      <c r="G42" s="33">
        <f t="shared" si="2"/>
        <v>2</v>
      </c>
      <c r="H42" s="47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>
        <f>IF($C42="O",10,1)</f>
        <v>1</v>
      </c>
      <c r="W42" s="48"/>
      <c r="X42" s="48"/>
      <c r="Y42" s="48"/>
      <c r="Z42" s="48"/>
      <c r="AA42" s="48"/>
      <c r="AB42" s="48"/>
      <c r="AC42" s="48"/>
      <c r="AD42" s="48"/>
      <c r="AE42" s="48">
        <f>IF($C42="O",10,1)</f>
        <v>1</v>
      </c>
      <c r="AF42" s="48"/>
      <c r="AG42" s="49"/>
    </row>
    <row r="43" spans="1:33">
      <c r="A43" s="22">
        <v>39</v>
      </c>
      <c r="B43" s="53" t="s">
        <v>49</v>
      </c>
      <c r="C43" s="30"/>
      <c r="D43" s="26">
        <v>1250000</v>
      </c>
      <c r="E43" s="26" t="s">
        <v>10</v>
      </c>
      <c r="F43" s="26">
        <f t="shared" si="1"/>
        <v>1250000</v>
      </c>
      <c r="G43" s="33">
        <f t="shared" si="2"/>
        <v>3</v>
      </c>
      <c r="H43" s="47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>
        <f>IF($C43="O",10,1)</f>
        <v>1</v>
      </c>
      <c r="AC43" s="48">
        <f>IF($C43="O",10,1)</f>
        <v>1</v>
      </c>
      <c r="AD43" s="48">
        <f>IF($C43="O",10,1)</f>
        <v>1</v>
      </c>
      <c r="AE43" s="48"/>
      <c r="AF43" s="48"/>
      <c r="AG43" s="49"/>
    </row>
    <row r="44" spans="1:33">
      <c r="A44" s="22">
        <v>40</v>
      </c>
      <c r="B44" s="53" t="s">
        <v>50</v>
      </c>
      <c r="C44" s="30"/>
      <c r="D44" s="26">
        <v>1280000</v>
      </c>
      <c r="E44" s="26" t="s">
        <v>10</v>
      </c>
      <c r="F44" s="26">
        <f t="shared" si="1"/>
        <v>1280000</v>
      </c>
      <c r="G44" s="33">
        <f t="shared" si="2"/>
        <v>2</v>
      </c>
      <c r="H44" s="47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>
        <f>IF($C44="O",10,1)</f>
        <v>1</v>
      </c>
      <c r="AD44" s="48">
        <f>IF($C44="O",10,1)</f>
        <v>1</v>
      </c>
      <c r="AE44" s="48"/>
      <c r="AF44" s="48"/>
      <c r="AG44" s="49"/>
    </row>
    <row r="45" spans="1:33">
      <c r="A45" s="22">
        <v>42</v>
      </c>
      <c r="B45" s="53" t="s">
        <v>51</v>
      </c>
      <c r="C45" s="30"/>
      <c r="D45" s="26">
        <v>1358000</v>
      </c>
      <c r="E45" s="26" t="s">
        <v>10</v>
      </c>
      <c r="F45" s="26">
        <f t="shared" si="1"/>
        <v>1358000</v>
      </c>
      <c r="G45" s="33">
        <f t="shared" si="2"/>
        <v>2</v>
      </c>
      <c r="H45" s="47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>
        <f>IF($C45="O",10,1)</f>
        <v>1</v>
      </c>
      <c r="AE45" s="48">
        <f>IF($C45="O",10,1)</f>
        <v>1</v>
      </c>
      <c r="AF45" s="48"/>
      <c r="AG45" s="49"/>
    </row>
    <row r="46" spans="1:33">
      <c r="A46" s="22">
        <v>36</v>
      </c>
      <c r="B46" s="53" t="s">
        <v>52</v>
      </c>
      <c r="C46" s="30"/>
      <c r="D46" s="26">
        <v>1650000</v>
      </c>
      <c r="E46" s="26" t="s">
        <v>10</v>
      </c>
      <c r="F46" s="26">
        <f t="shared" si="1"/>
        <v>1650000</v>
      </c>
      <c r="G46" s="33">
        <f t="shared" si="2"/>
        <v>2</v>
      </c>
      <c r="H46" s="47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>
        <f>IF($C46="O",10,1)</f>
        <v>1</v>
      </c>
      <c r="AE46" s="48"/>
      <c r="AF46" s="48">
        <f>IF($C46="O",10,1)</f>
        <v>1</v>
      </c>
      <c r="AG46" s="49"/>
    </row>
    <row r="47" spans="1:33">
      <c r="A47" s="22">
        <v>43</v>
      </c>
      <c r="B47" s="53" t="s">
        <v>53</v>
      </c>
      <c r="C47" s="30"/>
      <c r="D47" s="26">
        <v>1999800</v>
      </c>
      <c r="E47" s="26" t="s">
        <v>10</v>
      </c>
      <c r="F47" s="26">
        <f t="shared" si="1"/>
        <v>1999800</v>
      </c>
      <c r="G47" s="33">
        <f t="shared" si="2"/>
        <v>2</v>
      </c>
      <c r="H47" s="47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>
        <f>IF($C47="O",10,1)</f>
        <v>1</v>
      </c>
      <c r="AF47" s="48"/>
      <c r="AG47" s="49">
        <f>IF($C47="O",10,1)</f>
        <v>1</v>
      </c>
    </row>
    <row r="48" spans="1:33">
      <c r="A48" s="22">
        <v>45</v>
      </c>
      <c r="B48" s="53" t="s">
        <v>54</v>
      </c>
      <c r="C48" s="30"/>
      <c r="D48" s="26">
        <v>400</v>
      </c>
      <c r="E48" s="26" t="s">
        <v>58</v>
      </c>
      <c r="F48" s="26">
        <f t="shared" si="1"/>
        <v>2000000</v>
      </c>
      <c r="G48" s="33">
        <f t="shared" si="2"/>
        <v>2</v>
      </c>
      <c r="H48" s="47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>
        <f>IF($C48="O",10,1)</f>
        <v>1</v>
      </c>
      <c r="AG48" s="49">
        <f>IF($C48="O",10,1)</f>
        <v>1</v>
      </c>
    </row>
    <row r="49" spans="1:42">
      <c r="A49" s="22">
        <v>44</v>
      </c>
      <c r="B49" s="53" t="s">
        <v>55</v>
      </c>
      <c r="C49" s="30"/>
      <c r="D49" s="26">
        <v>2210500</v>
      </c>
      <c r="E49" s="26" t="s">
        <v>10</v>
      </c>
      <c r="F49" s="26">
        <f t="shared" si="1"/>
        <v>2210500</v>
      </c>
      <c r="G49" s="33">
        <f t="shared" si="2"/>
        <v>2</v>
      </c>
      <c r="H49" s="47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>
        <f>IF($C49="O",10,1)</f>
        <v>1</v>
      </c>
      <c r="AF49" s="48"/>
      <c r="AG49" s="49">
        <f>IF($C49="O",10,1)</f>
        <v>1</v>
      </c>
    </row>
    <row r="50" spans="1:42">
      <c r="A50" s="27">
        <v>46</v>
      </c>
      <c r="B50" s="54" t="s">
        <v>56</v>
      </c>
      <c r="C50" s="31"/>
      <c r="D50" s="28">
        <v>800</v>
      </c>
      <c r="E50" s="28" t="s">
        <v>58</v>
      </c>
      <c r="F50" s="28">
        <f t="shared" si="1"/>
        <v>4000000</v>
      </c>
      <c r="G50" s="34">
        <f t="shared" si="2"/>
        <v>2</v>
      </c>
      <c r="H50" s="50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>
        <f>IF($C50="O",10,1)</f>
        <v>1</v>
      </c>
      <c r="AG50" s="52">
        <f>IF($C50="O",10,1)</f>
        <v>1</v>
      </c>
    </row>
    <row r="53" spans="1:42">
      <c r="H53" s="81" t="s">
        <v>102</v>
      </c>
      <c r="I53" s="82"/>
      <c r="J53" s="83"/>
      <c r="L53" s="81" t="s">
        <v>59</v>
      </c>
      <c r="M53" s="82"/>
      <c r="N53" s="82"/>
      <c r="O53" s="83"/>
      <c r="Q53" s="81" t="s">
        <v>60</v>
      </c>
      <c r="R53" s="82"/>
      <c r="S53" s="82"/>
      <c r="T53" s="82"/>
      <c r="U53" s="82"/>
      <c r="V53" s="83"/>
      <c r="X53" s="81" t="s">
        <v>65</v>
      </c>
      <c r="Y53" s="82"/>
      <c r="Z53" s="82"/>
      <c r="AA53" s="82"/>
      <c r="AB53" s="82"/>
      <c r="AC53" s="82"/>
      <c r="AD53" s="83"/>
    </row>
    <row r="54" spans="1:42">
      <c r="H54" s="95">
        <f>COUNTIF(C5:C50,"=O")</f>
        <v>10</v>
      </c>
      <c r="I54" s="96"/>
      <c r="J54" s="55" t="s">
        <v>68</v>
      </c>
      <c r="K54" s="9"/>
      <c r="L54" s="58" t="s">
        <v>62</v>
      </c>
      <c r="M54" s="97">
        <f>V54</f>
        <v>0.19900000000000001</v>
      </c>
      <c r="N54" s="97"/>
      <c r="O54" s="55" t="s">
        <v>11</v>
      </c>
      <c r="Q54" s="88">
        <v>10</v>
      </c>
      <c r="R54" s="89"/>
      <c r="S54" s="60" t="s">
        <v>61</v>
      </c>
      <c r="T54" s="11">
        <v>1.99</v>
      </c>
      <c r="U54" s="60" t="s">
        <v>11</v>
      </c>
      <c r="V54" s="61">
        <f>T54/Q54</f>
        <v>0.19900000000000001</v>
      </c>
      <c r="X54" s="88">
        <v>50000</v>
      </c>
      <c r="Y54" s="89"/>
      <c r="Z54" s="60" t="s">
        <v>61</v>
      </c>
      <c r="AA54" s="11">
        <v>1.99</v>
      </c>
      <c r="AB54" s="60" t="s">
        <v>11</v>
      </c>
      <c r="AC54" s="93">
        <f>X54/AA54</f>
        <v>25125.628140703517</v>
      </c>
      <c r="AD54" s="94"/>
    </row>
    <row r="55" spans="1:42">
      <c r="H55" s="90">
        <f>SUMIFS(D5:D50, C5:C50,"=O",E5:E50, "=R$")</f>
        <v>1043820</v>
      </c>
      <c r="I55" s="91"/>
      <c r="J55" s="56" t="s">
        <v>10</v>
      </c>
      <c r="L55" s="58" t="s">
        <v>63</v>
      </c>
      <c r="M55" s="92">
        <f>AC54</f>
        <v>25125.628140703517</v>
      </c>
      <c r="N55" s="92"/>
      <c r="O55" s="55" t="s">
        <v>10</v>
      </c>
      <c r="Q55" s="88">
        <v>30</v>
      </c>
      <c r="R55" s="89"/>
      <c r="S55" s="60" t="s">
        <v>61</v>
      </c>
      <c r="T55" s="11">
        <v>4.99</v>
      </c>
      <c r="U55" s="60" t="s">
        <v>11</v>
      </c>
      <c r="V55" s="61">
        <f t="shared" ref="V55:V59" si="3">T55/Q55</f>
        <v>0.16633333333333333</v>
      </c>
      <c r="X55" s="88">
        <v>140000</v>
      </c>
      <c r="Y55" s="89"/>
      <c r="Z55" s="60" t="s">
        <v>61</v>
      </c>
      <c r="AA55" s="11">
        <v>4.99</v>
      </c>
      <c r="AB55" s="60" t="s">
        <v>11</v>
      </c>
      <c r="AC55" s="93">
        <f t="shared" ref="AC55:AC59" si="4">X55/AA55</f>
        <v>28056.112224448898</v>
      </c>
      <c r="AD55" s="94"/>
    </row>
    <row r="56" spans="1:42">
      <c r="H56" s="85">
        <f>SUMIFS(D5:D50, C5:C50,"=O",E5:E50, "=G")</f>
        <v>215</v>
      </c>
      <c r="I56" s="86"/>
      <c r="J56" s="57" t="s">
        <v>58</v>
      </c>
      <c r="L56" s="59" t="s">
        <v>62</v>
      </c>
      <c r="M56" s="87">
        <f>M54*M55</f>
        <v>5000</v>
      </c>
      <c r="N56" s="87"/>
      <c r="O56" s="57" t="s">
        <v>10</v>
      </c>
      <c r="Q56" s="88">
        <v>65</v>
      </c>
      <c r="R56" s="89"/>
      <c r="S56" s="60" t="s">
        <v>61</v>
      </c>
      <c r="T56" s="11">
        <v>9.99</v>
      </c>
      <c r="U56" s="60" t="s">
        <v>11</v>
      </c>
      <c r="V56" s="61">
        <f t="shared" si="3"/>
        <v>0.15369230769230768</v>
      </c>
      <c r="X56" s="88">
        <v>300000</v>
      </c>
      <c r="Y56" s="89"/>
      <c r="Z56" s="60" t="s">
        <v>61</v>
      </c>
      <c r="AA56" s="11">
        <v>9.99</v>
      </c>
      <c r="AB56" s="60" t="s">
        <v>11</v>
      </c>
      <c r="AC56" s="93">
        <f t="shared" si="4"/>
        <v>30030.03003003003</v>
      </c>
      <c r="AD56" s="94"/>
    </row>
    <row r="57" spans="1:42">
      <c r="Q57" s="88">
        <v>150</v>
      </c>
      <c r="R57" s="89"/>
      <c r="S57" s="60" t="s">
        <v>61</v>
      </c>
      <c r="T57" s="11">
        <v>19.989999999999998</v>
      </c>
      <c r="U57" s="60" t="s">
        <v>11</v>
      </c>
      <c r="V57" s="61">
        <f t="shared" si="3"/>
        <v>0.13326666666666664</v>
      </c>
      <c r="X57" s="88">
        <v>700000</v>
      </c>
      <c r="Y57" s="89"/>
      <c r="Z57" s="60" t="s">
        <v>61</v>
      </c>
      <c r="AA57" s="11">
        <v>19.989999999999998</v>
      </c>
      <c r="AB57" s="60" t="s">
        <v>11</v>
      </c>
      <c r="AC57" s="93">
        <f t="shared" si="4"/>
        <v>35017.508754377188</v>
      </c>
      <c r="AD57" s="94"/>
    </row>
    <row r="58" spans="1:42">
      <c r="Q58" s="88">
        <v>400</v>
      </c>
      <c r="R58" s="89"/>
      <c r="S58" s="60" t="s">
        <v>61</v>
      </c>
      <c r="T58" s="11">
        <v>49.99</v>
      </c>
      <c r="U58" s="60" t="s">
        <v>11</v>
      </c>
      <c r="V58" s="61">
        <f t="shared" si="3"/>
        <v>0.124975</v>
      </c>
      <c r="X58" s="88">
        <v>2000000</v>
      </c>
      <c r="Y58" s="89"/>
      <c r="Z58" s="60" t="s">
        <v>61</v>
      </c>
      <c r="AA58" s="11">
        <v>49.99</v>
      </c>
      <c r="AB58" s="60" t="s">
        <v>11</v>
      </c>
      <c r="AC58" s="93">
        <f t="shared" si="4"/>
        <v>40008.001600320065</v>
      </c>
      <c r="AD58" s="94"/>
    </row>
    <row r="59" spans="1:42">
      <c r="Q59" s="98">
        <v>1000</v>
      </c>
      <c r="R59" s="99"/>
      <c r="S59" s="62" t="s">
        <v>61</v>
      </c>
      <c r="T59" s="16">
        <v>99.99</v>
      </c>
      <c r="U59" s="62" t="s">
        <v>11</v>
      </c>
      <c r="V59" s="63">
        <f t="shared" si="3"/>
        <v>9.9989999999999996E-2</v>
      </c>
      <c r="X59" s="98">
        <v>5000000</v>
      </c>
      <c r="Y59" s="99"/>
      <c r="Z59" s="62" t="s">
        <v>61</v>
      </c>
      <c r="AA59" s="16">
        <v>99.99</v>
      </c>
      <c r="AB59" s="62" t="s">
        <v>11</v>
      </c>
      <c r="AC59" s="100">
        <f t="shared" si="4"/>
        <v>50005.00050005001</v>
      </c>
      <c r="AD59" s="101"/>
    </row>
    <row r="60" spans="1:42">
      <c r="AG60" s="3"/>
      <c r="AP60" s="1"/>
    </row>
    <row r="61" spans="1:42">
      <c r="AG61" s="3"/>
      <c r="AP61" s="1"/>
    </row>
  </sheetData>
  <sortState columnSort="1" ref="H2:AG50">
    <sortCondition ref="H4:AG4"/>
  </sortState>
  <mergeCells count="37">
    <mergeCell ref="Q59:R59"/>
    <mergeCell ref="X59:Y59"/>
    <mergeCell ref="AC59:AD59"/>
    <mergeCell ref="X56:Y56"/>
    <mergeCell ref="AC56:AD56"/>
    <mergeCell ref="Q58:R58"/>
    <mergeCell ref="X58:Y58"/>
    <mergeCell ref="AC58:AD58"/>
    <mergeCell ref="Q57:R57"/>
    <mergeCell ref="X57:Y57"/>
    <mergeCell ref="AC57:AD57"/>
    <mergeCell ref="H56:I56"/>
    <mergeCell ref="M56:N56"/>
    <mergeCell ref="Q56:R56"/>
    <mergeCell ref="AB1:AC1"/>
    <mergeCell ref="AD1:AE1"/>
    <mergeCell ref="H55:I55"/>
    <mergeCell ref="M55:N55"/>
    <mergeCell ref="Q55:R55"/>
    <mergeCell ref="X55:Y55"/>
    <mergeCell ref="AC55:AD55"/>
    <mergeCell ref="H54:I54"/>
    <mergeCell ref="M54:N54"/>
    <mergeCell ref="Q54:R54"/>
    <mergeCell ref="X54:Y54"/>
    <mergeCell ref="AC54:AD54"/>
    <mergeCell ref="AF1:AG1"/>
    <mergeCell ref="H53:J53"/>
    <mergeCell ref="L53:O53"/>
    <mergeCell ref="Q53:V53"/>
    <mergeCell ref="X53:AD53"/>
    <mergeCell ref="H1:K1"/>
    <mergeCell ref="L1:N1"/>
    <mergeCell ref="O1:S1"/>
    <mergeCell ref="T1:V1"/>
    <mergeCell ref="W1:X1"/>
    <mergeCell ref="Y1:AA1"/>
  </mergeCells>
  <phoneticPr fontId="1" type="noConversion"/>
  <conditionalFormatting sqref="G5:G50">
    <cfRule type="cellIs" dxfId="20" priority="9" operator="greaterThan">
      <formula>2.5</formula>
    </cfRule>
  </conditionalFormatting>
  <conditionalFormatting sqref="C5:C50">
    <cfRule type="cellIs" dxfId="19" priority="8" operator="equal">
      <formula>"O"</formula>
    </cfRule>
  </conditionalFormatting>
  <conditionalFormatting sqref="H5:AG50">
    <cfRule type="cellIs" dxfId="18" priority="7" operator="equal">
      <formula>10</formula>
    </cfRule>
  </conditionalFormatting>
  <conditionalFormatting sqref="H3:AG3">
    <cfRule type="expression" dxfId="17" priority="6">
      <formula>(SUM(H$5:H$50)&gt;10)</formula>
    </cfRule>
  </conditionalFormatting>
  <conditionalFormatting sqref="F5:F50">
    <cfRule type="expression" dxfId="16" priority="4">
      <formula>($C5="O")</formula>
    </cfRule>
  </conditionalFormatting>
  <conditionalFormatting sqref="B5:B50">
    <cfRule type="expression" dxfId="15" priority="3">
      <formula>($C5="O")</formula>
    </cfRule>
  </conditionalFormatting>
  <conditionalFormatting sqref="D5:D50">
    <cfRule type="expression" dxfId="14" priority="2">
      <formula>($C5="O")</formula>
    </cfRule>
  </conditionalFormatting>
  <conditionalFormatting sqref="E5:E50">
    <cfRule type="expression" dxfId="13" priority="1">
      <formula>($C5="O")</formula>
    </cfRule>
  </conditionalFormatting>
  <pageMargins left="0.7" right="0.7" top="0.75" bottom="0.75" header="0.3" footer="0.3"/>
  <pageSetup paperSize="9" orientation="portrait" horizont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61"/>
  <sheetViews>
    <sheetView topLeftCell="B1" zoomScale="70" zoomScaleNormal="70" workbookViewId="0">
      <selection activeCell="J23" sqref="J23"/>
    </sheetView>
  </sheetViews>
  <sheetFormatPr defaultRowHeight="16.5"/>
  <cols>
    <col min="1" max="1" width="3.875" style="8" hidden="1" customWidth="1"/>
    <col min="2" max="2" width="25.375" style="8" customWidth="1"/>
    <col min="3" max="3" width="3.75" style="8" customWidth="1"/>
    <col min="4" max="4" width="11.25" style="8" customWidth="1"/>
    <col min="5" max="5" width="4.75" style="8" customWidth="1"/>
    <col min="6" max="6" width="10.875" style="8" hidden="1" customWidth="1"/>
    <col min="7" max="7" width="5.125" style="2" customWidth="1"/>
    <col min="8" max="33" width="6.375" style="6" customWidth="1"/>
    <col min="34" max="42" width="9" style="2"/>
    <col min="43" max="16384" width="9" style="1"/>
  </cols>
  <sheetData>
    <row r="1" spans="1:42">
      <c r="A1" s="21"/>
      <c r="B1" s="18"/>
      <c r="C1" s="19"/>
      <c r="D1" s="19"/>
      <c r="E1" s="19"/>
      <c r="F1" s="19"/>
      <c r="G1" s="20"/>
      <c r="H1" s="79" t="s">
        <v>1</v>
      </c>
      <c r="I1" s="84"/>
      <c r="J1" s="84"/>
      <c r="K1" s="80"/>
      <c r="L1" s="84" t="s">
        <v>2</v>
      </c>
      <c r="M1" s="84"/>
      <c r="N1" s="84"/>
      <c r="O1" s="79" t="s">
        <v>3</v>
      </c>
      <c r="P1" s="84"/>
      <c r="Q1" s="84"/>
      <c r="R1" s="84"/>
      <c r="S1" s="80"/>
      <c r="T1" s="84" t="s">
        <v>4</v>
      </c>
      <c r="U1" s="84"/>
      <c r="V1" s="84"/>
      <c r="W1" s="79" t="s">
        <v>5</v>
      </c>
      <c r="X1" s="80"/>
      <c r="Y1" s="84" t="s">
        <v>6</v>
      </c>
      <c r="Z1" s="84"/>
      <c r="AA1" s="84"/>
      <c r="AB1" s="79" t="s">
        <v>7</v>
      </c>
      <c r="AC1" s="80"/>
      <c r="AD1" s="84" t="s">
        <v>8</v>
      </c>
      <c r="AE1" s="84"/>
      <c r="AF1" s="79" t="s">
        <v>9</v>
      </c>
      <c r="AG1" s="80"/>
      <c r="AH1" s="3"/>
      <c r="AI1" s="3"/>
      <c r="AJ1" s="3"/>
      <c r="AK1" s="3"/>
      <c r="AL1" s="3"/>
      <c r="AM1" s="3"/>
      <c r="AN1" s="3"/>
      <c r="AO1" s="3"/>
      <c r="AP1" s="3"/>
    </row>
    <row r="2" spans="1:42" hidden="1">
      <c r="A2" s="22"/>
      <c r="B2" s="23"/>
      <c r="C2" s="23"/>
      <c r="D2" s="23"/>
      <c r="E2" s="23"/>
      <c r="F2" s="23"/>
      <c r="G2" s="24"/>
      <c r="H2" s="10">
        <v>1</v>
      </c>
      <c r="I2" s="11">
        <v>2</v>
      </c>
      <c r="J2" s="11">
        <v>3</v>
      </c>
      <c r="K2" s="12">
        <v>4</v>
      </c>
      <c r="L2" s="11">
        <v>5</v>
      </c>
      <c r="M2" s="11">
        <v>6</v>
      </c>
      <c r="N2" s="11">
        <v>7</v>
      </c>
      <c r="O2" s="10">
        <v>8</v>
      </c>
      <c r="P2" s="11">
        <v>9</v>
      </c>
      <c r="Q2" s="11">
        <v>10</v>
      </c>
      <c r="R2" s="11">
        <v>11</v>
      </c>
      <c r="S2" s="12">
        <v>12</v>
      </c>
      <c r="T2" s="11">
        <v>13</v>
      </c>
      <c r="U2" s="11">
        <v>14</v>
      </c>
      <c r="V2" s="11">
        <v>15</v>
      </c>
      <c r="W2" s="10">
        <v>16</v>
      </c>
      <c r="X2" s="12">
        <v>17</v>
      </c>
      <c r="Y2" s="11">
        <v>18</v>
      </c>
      <c r="Z2" s="11">
        <v>19</v>
      </c>
      <c r="AA2" s="11">
        <v>20</v>
      </c>
      <c r="AB2" s="10">
        <v>21</v>
      </c>
      <c r="AC2" s="12">
        <v>22</v>
      </c>
      <c r="AD2" s="11">
        <v>23</v>
      </c>
      <c r="AE2" s="11">
        <v>24</v>
      </c>
      <c r="AF2" s="10">
        <v>25</v>
      </c>
      <c r="AG2" s="12">
        <v>26</v>
      </c>
      <c r="AH2" s="3"/>
      <c r="AI2" s="3"/>
      <c r="AJ2" s="3"/>
      <c r="AK2" s="3"/>
      <c r="AL2" s="3"/>
      <c r="AM2" s="3"/>
      <c r="AN2" s="3"/>
      <c r="AO2" s="3"/>
      <c r="AP2" s="3"/>
    </row>
    <row r="3" spans="1:42" s="4" customFormat="1" ht="55.5" customHeight="1">
      <c r="A3" s="25" t="s">
        <v>98</v>
      </c>
      <c r="B3" s="35" t="s">
        <v>66</v>
      </c>
      <c r="C3" s="36" t="s">
        <v>99</v>
      </c>
      <c r="D3" s="37" t="s">
        <v>95</v>
      </c>
      <c r="E3" s="37" t="s">
        <v>96</v>
      </c>
      <c r="F3" s="37" t="s">
        <v>97</v>
      </c>
      <c r="G3" s="38" t="s">
        <v>101</v>
      </c>
      <c r="H3" s="41" t="s">
        <v>69</v>
      </c>
      <c r="I3" s="42" t="s">
        <v>72</v>
      </c>
      <c r="J3" s="42" t="s">
        <v>75</v>
      </c>
      <c r="K3" s="43" t="s">
        <v>76</v>
      </c>
      <c r="L3" s="41" t="s">
        <v>88</v>
      </c>
      <c r="M3" s="42" t="s">
        <v>84</v>
      </c>
      <c r="N3" s="43" t="s">
        <v>86</v>
      </c>
      <c r="O3" s="41" t="s">
        <v>80</v>
      </c>
      <c r="P3" s="42" t="s">
        <v>79</v>
      </c>
      <c r="Q3" s="42" t="s">
        <v>90</v>
      </c>
      <c r="R3" s="42" t="s">
        <v>92</v>
      </c>
      <c r="S3" s="43" t="s">
        <v>93</v>
      </c>
      <c r="T3" s="41" t="s">
        <v>70</v>
      </c>
      <c r="U3" s="42" t="s">
        <v>73</v>
      </c>
      <c r="V3" s="43" t="s">
        <v>74</v>
      </c>
      <c r="W3" s="39" t="s">
        <v>83</v>
      </c>
      <c r="X3" s="40" t="s">
        <v>71</v>
      </c>
      <c r="Y3" s="41" t="s">
        <v>94</v>
      </c>
      <c r="Z3" s="42" t="s">
        <v>78</v>
      </c>
      <c r="AA3" s="43" t="s">
        <v>85</v>
      </c>
      <c r="AB3" s="41" t="s">
        <v>81</v>
      </c>
      <c r="AC3" s="43" t="s">
        <v>82</v>
      </c>
      <c r="AD3" s="41" t="s">
        <v>89</v>
      </c>
      <c r="AE3" s="43" t="s">
        <v>91</v>
      </c>
      <c r="AF3" s="41" t="s">
        <v>87</v>
      </c>
      <c r="AG3" s="43" t="s">
        <v>77</v>
      </c>
      <c r="AH3" s="5"/>
      <c r="AI3" s="5"/>
      <c r="AJ3" s="5"/>
      <c r="AK3" s="5"/>
      <c r="AL3" s="5"/>
      <c r="AM3" s="5"/>
      <c r="AN3" s="5"/>
      <c r="AO3" s="5"/>
      <c r="AP3" s="5"/>
    </row>
    <row r="4" spans="1:42" hidden="1">
      <c r="A4" s="22"/>
      <c r="B4" s="23"/>
      <c r="C4" s="29"/>
      <c r="D4" s="23"/>
      <c r="E4" s="23"/>
      <c r="F4" s="23"/>
      <c r="G4" s="32"/>
      <c r="H4" s="44">
        <f t="shared" ref="H4:AG4" si="0">SUMIF(H5:H50, "&gt;0",$F$5:$F$50)/ COUNT(H5:H50)/100000</f>
        <v>0.41298750000000001</v>
      </c>
      <c r="I4" s="45">
        <f t="shared" si="0"/>
        <v>0.58950000000000002</v>
      </c>
      <c r="J4" s="45">
        <f t="shared" si="0"/>
        <v>0.72924999999999995</v>
      </c>
      <c r="K4" s="46">
        <f t="shared" si="0"/>
        <v>1.104625</v>
      </c>
      <c r="L4" s="44">
        <f t="shared" si="0"/>
        <v>4.9631249999999998</v>
      </c>
      <c r="M4" s="45">
        <f t="shared" si="0"/>
        <v>3.4950000000000001</v>
      </c>
      <c r="N4" s="46">
        <f t="shared" si="0"/>
        <v>4.7119999999999997</v>
      </c>
      <c r="O4" s="44">
        <f t="shared" si="0"/>
        <v>2.1955499999999999</v>
      </c>
      <c r="P4" s="45">
        <f t="shared" si="0"/>
        <v>1.7953749999999999</v>
      </c>
      <c r="Q4" s="45">
        <f t="shared" si="0"/>
        <v>8.6317500000000003</v>
      </c>
      <c r="R4" s="45">
        <f t="shared" si="0"/>
        <v>16.033249999999999</v>
      </c>
      <c r="S4" s="46">
        <f t="shared" si="0"/>
        <v>25.5</v>
      </c>
      <c r="T4" s="44">
        <f t="shared" si="0"/>
        <v>0.43075000000000002</v>
      </c>
      <c r="U4" s="45">
        <f t="shared" si="0"/>
        <v>0.60899999999999999</v>
      </c>
      <c r="V4" s="46">
        <f t="shared" si="0"/>
        <v>0.62987499999999996</v>
      </c>
      <c r="W4" s="13">
        <f t="shared" si="0"/>
        <v>3.4565000000000001</v>
      </c>
      <c r="X4" s="14">
        <f t="shared" si="0"/>
        <v>0.52698333333333336</v>
      </c>
      <c r="Y4" s="44">
        <f t="shared" si="0"/>
        <v>25.525749999999999</v>
      </c>
      <c r="Z4" s="45">
        <f t="shared" si="0"/>
        <v>1.5126250000000001</v>
      </c>
      <c r="AA4" s="46">
        <f t="shared" si="0"/>
        <v>4.1105</v>
      </c>
      <c r="AB4" s="44">
        <f t="shared" si="0"/>
        <v>2.4552499999999999</v>
      </c>
      <c r="AC4" s="46">
        <f t="shared" si="0"/>
        <v>3.0241666666666669</v>
      </c>
      <c r="AD4" s="44">
        <f t="shared" si="0"/>
        <v>8.1326666666666672</v>
      </c>
      <c r="AE4" s="46">
        <f t="shared" si="0"/>
        <v>13.845000000000001</v>
      </c>
      <c r="AF4" s="44">
        <f t="shared" si="0"/>
        <v>4.8624999999999998</v>
      </c>
      <c r="AG4" s="46">
        <f t="shared" si="0"/>
        <v>1.3340666666666665</v>
      </c>
    </row>
    <row r="5" spans="1:42">
      <c r="A5" s="22">
        <v>1</v>
      </c>
      <c r="B5" s="53" t="s">
        <v>0</v>
      </c>
      <c r="C5" s="30"/>
      <c r="D5" s="26">
        <v>28800</v>
      </c>
      <c r="E5" s="26" t="s">
        <v>57</v>
      </c>
      <c r="F5" s="26">
        <f t="shared" ref="F5:F50" si="1">IF(E5="G",D5*$M$56,D5)</f>
        <v>28800</v>
      </c>
      <c r="G5" s="33">
        <f t="shared" ref="G5:G50" si="2">COUNT(H5:AG5)</f>
        <v>2</v>
      </c>
      <c r="H5" s="47">
        <f>IF($C5="O",10,1)</f>
        <v>1</v>
      </c>
      <c r="I5" s="48"/>
      <c r="J5" s="48"/>
      <c r="K5" s="49"/>
      <c r="L5" s="47"/>
      <c r="M5" s="48"/>
      <c r="N5" s="49"/>
      <c r="O5" s="47"/>
      <c r="P5" s="48"/>
      <c r="Q5" s="48"/>
      <c r="R5" s="48"/>
      <c r="S5" s="49"/>
      <c r="T5" s="47">
        <f>IF($C5="O",10,1)</f>
        <v>1</v>
      </c>
      <c r="U5" s="48"/>
      <c r="V5" s="49"/>
      <c r="W5" s="10"/>
      <c r="X5" s="12"/>
      <c r="Y5" s="47"/>
      <c r="Z5" s="48"/>
      <c r="AA5" s="49"/>
      <c r="AB5" s="47"/>
      <c r="AC5" s="49"/>
      <c r="AD5" s="47"/>
      <c r="AE5" s="49"/>
      <c r="AF5" s="47"/>
      <c r="AG5" s="49"/>
    </row>
    <row r="6" spans="1:42">
      <c r="A6" s="22">
        <v>2</v>
      </c>
      <c r="B6" s="53" t="s">
        <v>21</v>
      </c>
      <c r="C6" s="30" t="s">
        <v>100</v>
      </c>
      <c r="D6" s="26">
        <v>33000</v>
      </c>
      <c r="E6" s="26" t="s">
        <v>57</v>
      </c>
      <c r="F6" s="26">
        <f t="shared" si="1"/>
        <v>33000</v>
      </c>
      <c r="G6" s="33">
        <f t="shared" si="2"/>
        <v>2</v>
      </c>
      <c r="H6" s="47">
        <f>IF($C6="O",10,1)</f>
        <v>10</v>
      </c>
      <c r="I6" s="48"/>
      <c r="J6" s="48"/>
      <c r="K6" s="49"/>
      <c r="L6" s="47"/>
      <c r="M6" s="48"/>
      <c r="N6" s="49"/>
      <c r="O6" s="47"/>
      <c r="P6" s="48"/>
      <c r="Q6" s="48"/>
      <c r="R6" s="48"/>
      <c r="S6" s="49"/>
      <c r="T6" s="47">
        <f>IF($C6="O",10,1)</f>
        <v>10</v>
      </c>
      <c r="U6" s="48"/>
      <c r="V6" s="49"/>
      <c r="W6" s="10"/>
      <c r="X6" s="12"/>
      <c r="Y6" s="47"/>
      <c r="Z6" s="48"/>
      <c r="AA6" s="49"/>
      <c r="AB6" s="47"/>
      <c r="AC6" s="49"/>
      <c r="AD6" s="47"/>
      <c r="AE6" s="49"/>
      <c r="AF6" s="47"/>
      <c r="AG6" s="49"/>
    </row>
    <row r="7" spans="1:42">
      <c r="A7" s="22">
        <v>3</v>
      </c>
      <c r="B7" s="53" t="s">
        <v>23</v>
      </c>
      <c r="C7" s="30"/>
      <c r="D7" s="26">
        <v>43595</v>
      </c>
      <c r="E7" s="26" t="s">
        <v>57</v>
      </c>
      <c r="F7" s="26">
        <f t="shared" si="1"/>
        <v>43595</v>
      </c>
      <c r="G7" s="33">
        <f t="shared" si="2"/>
        <v>2</v>
      </c>
      <c r="H7" s="47">
        <f>IF($C7="O",10,1)</f>
        <v>1</v>
      </c>
      <c r="I7" s="48"/>
      <c r="J7" s="48"/>
      <c r="K7" s="49"/>
      <c r="L7" s="47"/>
      <c r="M7" s="48"/>
      <c r="N7" s="49"/>
      <c r="O7" s="47"/>
      <c r="P7" s="48"/>
      <c r="Q7" s="48"/>
      <c r="R7" s="48"/>
      <c r="S7" s="49"/>
      <c r="T7" s="47"/>
      <c r="U7" s="48"/>
      <c r="V7" s="49"/>
      <c r="W7" s="10"/>
      <c r="X7" s="12">
        <f>IF($C7="O",10,1)</f>
        <v>1</v>
      </c>
      <c r="Y7" s="47"/>
      <c r="Z7" s="48"/>
      <c r="AA7" s="49"/>
      <c r="AB7" s="47"/>
      <c r="AC7" s="49"/>
      <c r="AD7" s="47"/>
      <c r="AE7" s="49"/>
      <c r="AF7" s="47"/>
      <c r="AG7" s="49"/>
    </row>
    <row r="8" spans="1:42">
      <c r="A8" s="22">
        <v>4</v>
      </c>
      <c r="B8" s="53" t="s">
        <v>26</v>
      </c>
      <c r="C8" s="30" t="s">
        <v>100</v>
      </c>
      <c r="D8" s="26">
        <v>59800</v>
      </c>
      <c r="E8" s="26" t="s">
        <v>57</v>
      </c>
      <c r="F8" s="26">
        <f t="shared" si="1"/>
        <v>59800</v>
      </c>
      <c r="G8" s="33">
        <f t="shared" si="2"/>
        <v>2</v>
      </c>
      <c r="H8" s="47">
        <f>IF($C8="O",10,1)</f>
        <v>10</v>
      </c>
      <c r="I8" s="48"/>
      <c r="J8" s="48"/>
      <c r="K8" s="49"/>
      <c r="L8" s="47"/>
      <c r="M8" s="48"/>
      <c r="N8" s="49"/>
      <c r="O8" s="47"/>
      <c r="P8" s="48"/>
      <c r="Q8" s="48"/>
      <c r="R8" s="48"/>
      <c r="S8" s="49"/>
      <c r="T8" s="47"/>
      <c r="U8" s="48">
        <f>IF($C8="O",10,1)</f>
        <v>10</v>
      </c>
      <c r="V8" s="49"/>
      <c r="W8" s="10"/>
      <c r="X8" s="12"/>
      <c r="Y8" s="47"/>
      <c r="Z8" s="48"/>
      <c r="AA8" s="49"/>
      <c r="AB8" s="47"/>
      <c r="AC8" s="49"/>
      <c r="AD8" s="47"/>
      <c r="AE8" s="49"/>
      <c r="AF8" s="47"/>
      <c r="AG8" s="49"/>
    </row>
    <row r="9" spans="1:42">
      <c r="A9" s="22">
        <v>5</v>
      </c>
      <c r="B9" s="53" t="s">
        <v>22</v>
      </c>
      <c r="C9" s="30"/>
      <c r="D9" s="26">
        <v>35600</v>
      </c>
      <c r="E9" s="26" t="s">
        <v>57</v>
      </c>
      <c r="F9" s="26">
        <f t="shared" si="1"/>
        <v>35600</v>
      </c>
      <c r="G9" s="33">
        <f t="shared" si="2"/>
        <v>2</v>
      </c>
      <c r="H9" s="47"/>
      <c r="I9" s="48">
        <f>IF($C9="O",10,1)</f>
        <v>1</v>
      </c>
      <c r="J9" s="48"/>
      <c r="K9" s="49"/>
      <c r="L9" s="47"/>
      <c r="M9" s="48"/>
      <c r="N9" s="49"/>
      <c r="O9" s="47"/>
      <c r="P9" s="48"/>
      <c r="Q9" s="48"/>
      <c r="R9" s="48"/>
      <c r="S9" s="49"/>
      <c r="T9" s="47"/>
      <c r="U9" s="48">
        <f>IF($C9="O",10,1)</f>
        <v>1</v>
      </c>
      <c r="V9" s="49"/>
      <c r="W9" s="10"/>
      <c r="X9" s="12"/>
      <c r="Y9" s="47"/>
      <c r="Z9" s="48"/>
      <c r="AA9" s="49"/>
      <c r="AB9" s="47"/>
      <c r="AC9" s="49"/>
      <c r="AD9" s="47"/>
      <c r="AE9" s="49"/>
      <c r="AF9" s="47"/>
      <c r="AG9" s="49"/>
    </row>
    <row r="10" spans="1:42">
      <c r="A10" s="22">
        <v>6</v>
      </c>
      <c r="B10" s="53" t="s">
        <v>24</v>
      </c>
      <c r="C10" s="30"/>
      <c r="D10" s="26">
        <v>47600</v>
      </c>
      <c r="E10" s="26" t="s">
        <v>57</v>
      </c>
      <c r="F10" s="26">
        <f t="shared" si="1"/>
        <v>47600</v>
      </c>
      <c r="G10" s="33">
        <f t="shared" si="2"/>
        <v>3</v>
      </c>
      <c r="H10" s="47"/>
      <c r="I10" s="48">
        <f>IF($C10="O",10,1)</f>
        <v>1</v>
      </c>
      <c r="J10" s="48"/>
      <c r="K10" s="49"/>
      <c r="L10" s="47"/>
      <c r="M10" s="48"/>
      <c r="N10" s="49"/>
      <c r="O10" s="47"/>
      <c r="P10" s="48"/>
      <c r="Q10" s="48"/>
      <c r="R10" s="48"/>
      <c r="S10" s="49"/>
      <c r="T10" s="47">
        <f>IF($C10="O",10,1)</f>
        <v>1</v>
      </c>
      <c r="U10" s="48"/>
      <c r="V10" s="49">
        <f>IF($C10="O",10,1)</f>
        <v>1</v>
      </c>
      <c r="W10" s="10"/>
      <c r="X10" s="12"/>
      <c r="Y10" s="47"/>
      <c r="Z10" s="48"/>
      <c r="AA10" s="49"/>
      <c r="AB10" s="47"/>
      <c r="AC10" s="49"/>
      <c r="AD10" s="47"/>
      <c r="AE10" s="49"/>
      <c r="AF10" s="47"/>
      <c r="AG10" s="49"/>
    </row>
    <row r="11" spans="1:42">
      <c r="A11" s="22">
        <v>7</v>
      </c>
      <c r="B11" s="53" t="s">
        <v>27</v>
      </c>
      <c r="C11" s="30" t="s">
        <v>100</v>
      </c>
      <c r="D11" s="26">
        <v>62900</v>
      </c>
      <c r="E11" s="26" t="s">
        <v>57</v>
      </c>
      <c r="F11" s="26">
        <f t="shared" si="1"/>
        <v>62900</v>
      </c>
      <c r="G11" s="33">
        <f t="shared" si="2"/>
        <v>3</v>
      </c>
      <c r="H11" s="47"/>
      <c r="I11" s="48">
        <f>IF($C11="O",10,1)</f>
        <v>10</v>
      </c>
      <c r="J11" s="48"/>
      <c r="K11" s="49"/>
      <c r="L11" s="47"/>
      <c r="M11" s="48"/>
      <c r="N11" s="49"/>
      <c r="O11" s="47"/>
      <c r="P11" s="48"/>
      <c r="Q11" s="48"/>
      <c r="R11" s="48"/>
      <c r="S11" s="49"/>
      <c r="T11" s="47">
        <f>IF($C11="O",10,1)</f>
        <v>10</v>
      </c>
      <c r="U11" s="48"/>
      <c r="V11" s="49">
        <f>IF($C11="O",10,1)</f>
        <v>10</v>
      </c>
      <c r="W11" s="10"/>
      <c r="X11" s="12"/>
      <c r="Y11" s="47"/>
      <c r="Z11" s="48"/>
      <c r="AA11" s="49"/>
      <c r="AB11" s="47"/>
      <c r="AC11" s="49"/>
      <c r="AD11" s="47"/>
      <c r="AE11" s="49"/>
      <c r="AF11" s="47"/>
      <c r="AG11" s="49"/>
    </row>
    <row r="12" spans="1:42">
      <c r="A12" s="22">
        <v>8</v>
      </c>
      <c r="B12" s="53" t="s">
        <v>30</v>
      </c>
      <c r="C12" s="30"/>
      <c r="D12" s="26">
        <v>89700</v>
      </c>
      <c r="E12" s="26" t="s">
        <v>57</v>
      </c>
      <c r="F12" s="26">
        <f t="shared" si="1"/>
        <v>89700</v>
      </c>
      <c r="G12" s="33">
        <f t="shared" si="2"/>
        <v>2</v>
      </c>
      <c r="H12" s="47"/>
      <c r="I12" s="48">
        <f>IF($C12="O",10,1)</f>
        <v>1</v>
      </c>
      <c r="J12" s="48"/>
      <c r="K12" s="49"/>
      <c r="L12" s="47"/>
      <c r="M12" s="48"/>
      <c r="N12" s="49"/>
      <c r="O12" s="47"/>
      <c r="P12" s="48"/>
      <c r="Q12" s="48"/>
      <c r="R12" s="48"/>
      <c r="S12" s="49"/>
      <c r="T12" s="47"/>
      <c r="U12" s="48">
        <f>IF($C12="O",10,1)</f>
        <v>1</v>
      </c>
      <c r="V12" s="49"/>
      <c r="W12" s="10"/>
      <c r="X12" s="12"/>
      <c r="Y12" s="47"/>
      <c r="Z12" s="48"/>
      <c r="AA12" s="49"/>
      <c r="AB12" s="47"/>
      <c r="AC12" s="49"/>
      <c r="AD12" s="47"/>
      <c r="AE12" s="49"/>
      <c r="AF12" s="47"/>
      <c r="AG12" s="49"/>
    </row>
    <row r="13" spans="1:42">
      <c r="A13" s="22">
        <v>9</v>
      </c>
      <c r="B13" s="53" t="s">
        <v>25</v>
      </c>
      <c r="C13" s="30"/>
      <c r="D13" s="26">
        <v>51400</v>
      </c>
      <c r="E13" s="26" t="s">
        <v>57</v>
      </c>
      <c r="F13" s="26">
        <f t="shared" si="1"/>
        <v>51400</v>
      </c>
      <c r="G13" s="33">
        <f t="shared" si="2"/>
        <v>2</v>
      </c>
      <c r="H13" s="47"/>
      <c r="I13" s="48"/>
      <c r="J13" s="48">
        <f>IF($C13="O",10,1)</f>
        <v>1</v>
      </c>
      <c r="K13" s="49"/>
      <c r="L13" s="47"/>
      <c r="M13" s="48"/>
      <c r="N13" s="49"/>
      <c r="O13" s="47"/>
      <c r="P13" s="48"/>
      <c r="Q13" s="48"/>
      <c r="R13" s="48"/>
      <c r="S13" s="49"/>
      <c r="T13" s="47"/>
      <c r="U13" s="48"/>
      <c r="V13" s="49"/>
      <c r="W13" s="10"/>
      <c r="X13" s="12">
        <f>IF($C13="O",10,1)</f>
        <v>1</v>
      </c>
      <c r="Y13" s="47"/>
      <c r="Z13" s="48"/>
      <c r="AA13" s="49"/>
      <c r="AB13" s="47"/>
      <c r="AC13" s="49"/>
      <c r="AD13" s="47"/>
      <c r="AE13" s="49"/>
      <c r="AF13" s="47"/>
      <c r="AG13" s="49"/>
    </row>
    <row r="14" spans="1:42">
      <c r="A14" s="22">
        <v>10</v>
      </c>
      <c r="B14" s="53" t="s">
        <v>13</v>
      </c>
      <c r="C14" s="30"/>
      <c r="D14" s="26">
        <v>58500</v>
      </c>
      <c r="E14" s="26" t="s">
        <v>57</v>
      </c>
      <c r="F14" s="26">
        <f t="shared" si="1"/>
        <v>58500</v>
      </c>
      <c r="G14" s="33">
        <f t="shared" si="2"/>
        <v>2</v>
      </c>
      <c r="H14" s="47"/>
      <c r="I14" s="48"/>
      <c r="J14" s="48">
        <f>IF($C14="O",10,1)</f>
        <v>1</v>
      </c>
      <c r="K14" s="49"/>
      <c r="L14" s="47"/>
      <c r="M14" s="48"/>
      <c r="N14" s="49"/>
      <c r="O14" s="47"/>
      <c r="P14" s="48"/>
      <c r="Q14" s="48"/>
      <c r="R14" s="48"/>
      <c r="S14" s="49"/>
      <c r="T14" s="47"/>
      <c r="U14" s="48">
        <f>IF($C14="O",10,1)</f>
        <v>1</v>
      </c>
      <c r="V14" s="49"/>
      <c r="W14" s="10"/>
      <c r="X14" s="12"/>
      <c r="Y14" s="47"/>
      <c r="Z14" s="48"/>
      <c r="AA14" s="49"/>
      <c r="AB14" s="47"/>
      <c r="AC14" s="49"/>
      <c r="AD14" s="47"/>
      <c r="AE14" s="49"/>
      <c r="AF14" s="47"/>
      <c r="AG14" s="49"/>
    </row>
    <row r="15" spans="1:42">
      <c r="A15" s="22">
        <v>11</v>
      </c>
      <c r="B15" s="53" t="s">
        <v>28</v>
      </c>
      <c r="C15" s="30" t="s">
        <v>100</v>
      </c>
      <c r="D15" s="26">
        <v>63100</v>
      </c>
      <c r="E15" s="26" t="s">
        <v>57</v>
      </c>
      <c r="F15" s="26">
        <f t="shared" si="1"/>
        <v>63100</v>
      </c>
      <c r="G15" s="33">
        <f t="shared" si="2"/>
        <v>3</v>
      </c>
      <c r="H15" s="47"/>
      <c r="I15" s="48"/>
      <c r="J15" s="48">
        <f>IF($C15="O",10,1)</f>
        <v>10</v>
      </c>
      <c r="K15" s="49"/>
      <c r="L15" s="47"/>
      <c r="M15" s="48"/>
      <c r="N15" s="49"/>
      <c r="O15" s="47"/>
      <c r="P15" s="48"/>
      <c r="Q15" s="48"/>
      <c r="R15" s="48"/>
      <c r="S15" s="49"/>
      <c r="T15" s="47"/>
      <c r="U15" s="48"/>
      <c r="V15" s="49"/>
      <c r="W15" s="10">
        <f>IF($C15="O",10,1)</f>
        <v>10</v>
      </c>
      <c r="X15" s="12">
        <f>IF($C15="O",10,1)</f>
        <v>10</v>
      </c>
      <c r="Y15" s="47"/>
      <c r="Z15" s="48"/>
      <c r="AA15" s="49"/>
      <c r="AB15" s="47"/>
      <c r="AC15" s="49"/>
      <c r="AD15" s="47"/>
      <c r="AE15" s="49"/>
      <c r="AF15" s="47"/>
      <c r="AG15" s="49"/>
    </row>
    <row r="16" spans="1:42">
      <c r="A16" s="22">
        <v>12</v>
      </c>
      <c r="B16" s="53" t="s">
        <v>32</v>
      </c>
      <c r="C16" s="30"/>
      <c r="D16" s="26">
        <v>118700</v>
      </c>
      <c r="E16" s="26" t="s">
        <v>57</v>
      </c>
      <c r="F16" s="26">
        <f t="shared" si="1"/>
        <v>118700</v>
      </c>
      <c r="G16" s="33">
        <f t="shared" si="2"/>
        <v>3</v>
      </c>
      <c r="H16" s="47"/>
      <c r="I16" s="48"/>
      <c r="J16" s="48">
        <f>IF($C16="O",10,1)</f>
        <v>1</v>
      </c>
      <c r="K16" s="49"/>
      <c r="L16" s="47"/>
      <c r="M16" s="48"/>
      <c r="N16" s="49"/>
      <c r="O16" s="47"/>
      <c r="P16" s="48"/>
      <c r="Q16" s="48"/>
      <c r="R16" s="48"/>
      <c r="S16" s="49"/>
      <c r="T16" s="47"/>
      <c r="U16" s="48"/>
      <c r="V16" s="49"/>
      <c r="W16" s="10"/>
      <c r="X16" s="12"/>
      <c r="Y16" s="47"/>
      <c r="Z16" s="48">
        <f>IF($C16="O",10,1)</f>
        <v>1</v>
      </c>
      <c r="AA16" s="49"/>
      <c r="AB16" s="47"/>
      <c r="AC16" s="49"/>
      <c r="AD16" s="47"/>
      <c r="AE16" s="49"/>
      <c r="AF16" s="47"/>
      <c r="AG16" s="49">
        <f>IF($C16="O",10,1)</f>
        <v>1</v>
      </c>
    </row>
    <row r="17" spans="1:33">
      <c r="A17" s="22">
        <v>13</v>
      </c>
      <c r="B17" s="53" t="s">
        <v>12</v>
      </c>
      <c r="C17" s="30"/>
      <c r="D17" s="26">
        <v>56850</v>
      </c>
      <c r="E17" s="26" t="s">
        <v>57</v>
      </c>
      <c r="F17" s="26">
        <f t="shared" si="1"/>
        <v>56850</v>
      </c>
      <c r="G17" s="33">
        <f t="shared" si="2"/>
        <v>2</v>
      </c>
      <c r="H17" s="47"/>
      <c r="I17" s="48"/>
      <c r="J17" s="48"/>
      <c r="K17" s="49">
        <f>IF($C17="O",10,1)</f>
        <v>1</v>
      </c>
      <c r="L17" s="47"/>
      <c r="M17" s="48"/>
      <c r="N17" s="49"/>
      <c r="O17" s="47"/>
      <c r="P17" s="48"/>
      <c r="Q17" s="48"/>
      <c r="R17" s="48"/>
      <c r="S17" s="49"/>
      <c r="T17" s="47"/>
      <c r="U17" s="48"/>
      <c r="V17" s="49">
        <f>IF($C17="O",10,1)</f>
        <v>1</v>
      </c>
      <c r="W17" s="10"/>
      <c r="X17" s="12"/>
      <c r="Y17" s="47"/>
      <c r="Z17" s="48"/>
      <c r="AA17" s="49"/>
      <c r="AB17" s="47"/>
      <c r="AC17" s="49"/>
      <c r="AD17" s="47"/>
      <c r="AE17" s="49"/>
      <c r="AF17" s="47"/>
      <c r="AG17" s="49"/>
    </row>
    <row r="18" spans="1:33">
      <c r="A18" s="22">
        <v>14</v>
      </c>
      <c r="B18" s="53" t="s">
        <v>29</v>
      </c>
      <c r="C18" s="30"/>
      <c r="D18" s="26">
        <v>84600</v>
      </c>
      <c r="E18" s="26" t="s">
        <v>57</v>
      </c>
      <c r="F18" s="26">
        <f t="shared" si="1"/>
        <v>84600</v>
      </c>
      <c r="G18" s="33">
        <f t="shared" si="2"/>
        <v>2</v>
      </c>
      <c r="H18" s="47"/>
      <c r="I18" s="48"/>
      <c r="J18" s="48"/>
      <c r="K18" s="49">
        <f>IF($C18="O",10,1)</f>
        <v>1</v>
      </c>
      <c r="L18" s="47"/>
      <c r="M18" s="48"/>
      <c r="N18" s="49"/>
      <c r="O18" s="47"/>
      <c r="P18" s="48"/>
      <c r="Q18" s="48"/>
      <c r="R18" s="48"/>
      <c r="S18" s="49"/>
      <c r="T18" s="47"/>
      <c r="U18" s="48"/>
      <c r="V18" s="49">
        <f>IF($C18="O",10,1)</f>
        <v>1</v>
      </c>
      <c r="W18" s="10"/>
      <c r="X18" s="12"/>
      <c r="Y18" s="47"/>
      <c r="Z18" s="48"/>
      <c r="AA18" s="49"/>
      <c r="AB18" s="47"/>
      <c r="AC18" s="49"/>
      <c r="AD18" s="47"/>
      <c r="AE18" s="49"/>
      <c r="AF18" s="47"/>
      <c r="AG18" s="49"/>
    </row>
    <row r="19" spans="1:33">
      <c r="A19" s="22">
        <v>15</v>
      </c>
      <c r="B19" s="53" t="s">
        <v>14</v>
      </c>
      <c r="C19" s="30"/>
      <c r="D19" s="26">
        <v>127700</v>
      </c>
      <c r="E19" s="26" t="s">
        <v>57</v>
      </c>
      <c r="F19" s="26">
        <f t="shared" si="1"/>
        <v>127700</v>
      </c>
      <c r="G19" s="33">
        <f t="shared" si="2"/>
        <v>2</v>
      </c>
      <c r="H19" s="47"/>
      <c r="I19" s="48"/>
      <c r="J19" s="48"/>
      <c r="K19" s="49">
        <f>IF($C19="O",10,1)</f>
        <v>1</v>
      </c>
      <c r="L19" s="47"/>
      <c r="M19" s="48"/>
      <c r="N19" s="49"/>
      <c r="O19" s="47"/>
      <c r="P19" s="48"/>
      <c r="Q19" s="48"/>
      <c r="R19" s="48"/>
      <c r="S19" s="49"/>
      <c r="T19" s="47"/>
      <c r="U19" s="48"/>
      <c r="V19" s="49"/>
      <c r="W19" s="10"/>
      <c r="X19" s="12"/>
      <c r="Y19" s="47"/>
      <c r="Z19" s="48">
        <f>IF($C19="O",10,1)</f>
        <v>1</v>
      </c>
      <c r="AA19" s="49"/>
      <c r="AB19" s="47"/>
      <c r="AC19" s="49"/>
      <c r="AD19" s="47"/>
      <c r="AE19" s="49"/>
      <c r="AF19" s="47"/>
      <c r="AG19" s="49"/>
    </row>
    <row r="20" spans="1:33">
      <c r="A20" s="22">
        <v>16</v>
      </c>
      <c r="B20" s="53" t="s">
        <v>15</v>
      </c>
      <c r="C20" s="30" t="s">
        <v>100</v>
      </c>
      <c r="D20" s="26">
        <v>172700</v>
      </c>
      <c r="E20" s="26" t="s">
        <v>57</v>
      </c>
      <c r="F20" s="26">
        <f t="shared" si="1"/>
        <v>172700</v>
      </c>
      <c r="G20" s="33">
        <f t="shared" si="2"/>
        <v>3</v>
      </c>
      <c r="H20" s="47"/>
      <c r="I20" s="48"/>
      <c r="J20" s="48"/>
      <c r="K20" s="49">
        <f>IF($C20="O",10,1)</f>
        <v>10</v>
      </c>
      <c r="L20" s="47"/>
      <c r="M20" s="48"/>
      <c r="N20" s="49"/>
      <c r="O20" s="47"/>
      <c r="P20" s="48"/>
      <c r="Q20" s="48"/>
      <c r="R20" s="48"/>
      <c r="S20" s="49"/>
      <c r="T20" s="47"/>
      <c r="U20" s="48"/>
      <c r="V20" s="49"/>
      <c r="W20" s="10"/>
      <c r="X20" s="12"/>
      <c r="Y20" s="47"/>
      <c r="Z20" s="48">
        <f>IF($C20="O",10,1)</f>
        <v>10</v>
      </c>
      <c r="AA20" s="49"/>
      <c r="AB20" s="47"/>
      <c r="AC20" s="49"/>
      <c r="AD20" s="47"/>
      <c r="AE20" s="49"/>
      <c r="AF20" s="47"/>
      <c r="AG20" s="49">
        <f>IF($C20="O",10,1)</f>
        <v>10</v>
      </c>
    </row>
    <row r="21" spans="1:33">
      <c r="A21" s="22">
        <v>17</v>
      </c>
      <c r="B21" s="53" t="s">
        <v>20</v>
      </c>
      <c r="C21" s="30"/>
      <c r="D21" s="26">
        <v>654000</v>
      </c>
      <c r="E21" s="26" t="s">
        <v>57</v>
      </c>
      <c r="F21" s="26">
        <f t="shared" si="1"/>
        <v>654000</v>
      </c>
      <c r="G21" s="33">
        <f t="shared" si="2"/>
        <v>2</v>
      </c>
      <c r="H21" s="47"/>
      <c r="I21" s="48"/>
      <c r="J21" s="48"/>
      <c r="K21" s="49"/>
      <c r="L21" s="47">
        <f>IF($C21="O",10,1)</f>
        <v>1</v>
      </c>
      <c r="M21" s="48"/>
      <c r="N21" s="49"/>
      <c r="O21" s="47"/>
      <c r="P21" s="48"/>
      <c r="Q21" s="48"/>
      <c r="R21" s="48"/>
      <c r="S21" s="49"/>
      <c r="T21" s="47"/>
      <c r="U21" s="48"/>
      <c r="V21" s="49"/>
      <c r="W21" s="10"/>
      <c r="X21" s="12"/>
      <c r="Y21" s="47"/>
      <c r="Z21" s="48"/>
      <c r="AA21" s="49"/>
      <c r="AB21" s="47"/>
      <c r="AC21" s="49"/>
      <c r="AD21" s="47"/>
      <c r="AE21" s="49"/>
      <c r="AF21" s="47">
        <f>IF($C21="O",10,1)</f>
        <v>1</v>
      </c>
      <c r="AG21" s="49"/>
    </row>
    <row r="22" spans="1:33">
      <c r="A22" s="22">
        <v>18</v>
      </c>
      <c r="B22" s="53" t="s">
        <v>38</v>
      </c>
      <c r="C22" s="30"/>
      <c r="D22" s="26">
        <v>214950</v>
      </c>
      <c r="E22" s="26" t="s">
        <v>57</v>
      </c>
      <c r="F22" s="26">
        <f t="shared" si="1"/>
        <v>214950</v>
      </c>
      <c r="G22" s="33">
        <f t="shared" si="2"/>
        <v>2</v>
      </c>
      <c r="H22" s="47"/>
      <c r="I22" s="48"/>
      <c r="J22" s="48"/>
      <c r="K22" s="49"/>
      <c r="L22" s="47">
        <f>IF($C22="O",10,1)</f>
        <v>1</v>
      </c>
      <c r="M22" s="48"/>
      <c r="N22" s="49"/>
      <c r="O22" s="47"/>
      <c r="P22" s="48"/>
      <c r="Q22" s="48"/>
      <c r="R22" s="48"/>
      <c r="S22" s="49"/>
      <c r="T22" s="47"/>
      <c r="U22" s="48"/>
      <c r="V22" s="49"/>
      <c r="W22" s="10"/>
      <c r="X22" s="12"/>
      <c r="Y22" s="47"/>
      <c r="Z22" s="48"/>
      <c r="AA22" s="49"/>
      <c r="AB22" s="47"/>
      <c r="AC22" s="49">
        <f>IF($C22="O",10,1)</f>
        <v>1</v>
      </c>
      <c r="AD22" s="47"/>
      <c r="AE22" s="49"/>
      <c r="AF22" s="47"/>
      <c r="AG22" s="49"/>
    </row>
    <row r="23" spans="1:33">
      <c r="A23" s="22">
        <v>19</v>
      </c>
      <c r="B23" s="53" t="s">
        <v>19</v>
      </c>
      <c r="C23" s="30"/>
      <c r="D23" s="26">
        <v>366300</v>
      </c>
      <c r="E23" s="26" t="s">
        <v>57</v>
      </c>
      <c r="F23" s="26">
        <f t="shared" si="1"/>
        <v>366300</v>
      </c>
      <c r="G23" s="33">
        <f t="shared" si="2"/>
        <v>2</v>
      </c>
      <c r="H23" s="47"/>
      <c r="I23" s="48"/>
      <c r="J23" s="48"/>
      <c r="K23" s="49"/>
      <c r="L23" s="47">
        <f>IF($C23="O",10,1)</f>
        <v>1</v>
      </c>
      <c r="M23" s="48"/>
      <c r="N23" s="49"/>
      <c r="O23" s="47"/>
      <c r="P23" s="48"/>
      <c r="Q23" s="48"/>
      <c r="R23" s="48"/>
      <c r="S23" s="49"/>
      <c r="T23" s="47"/>
      <c r="U23" s="48"/>
      <c r="V23" s="49"/>
      <c r="W23" s="10"/>
      <c r="X23" s="12"/>
      <c r="Y23" s="47"/>
      <c r="Z23" s="48"/>
      <c r="AA23" s="49"/>
      <c r="AB23" s="47"/>
      <c r="AC23" s="49">
        <f>IF($C23="O",10,1)</f>
        <v>1</v>
      </c>
      <c r="AD23" s="47"/>
      <c r="AE23" s="49"/>
      <c r="AF23" s="47"/>
      <c r="AG23" s="49"/>
    </row>
    <row r="24" spans="1:33">
      <c r="A24" s="22">
        <v>20</v>
      </c>
      <c r="B24" s="53" t="s">
        <v>47</v>
      </c>
      <c r="C24" s="30" t="s">
        <v>100</v>
      </c>
      <c r="D24" s="26">
        <v>150</v>
      </c>
      <c r="E24" s="26" t="s">
        <v>58</v>
      </c>
      <c r="F24" s="26">
        <f t="shared" si="1"/>
        <v>750000</v>
      </c>
      <c r="G24" s="33">
        <f t="shared" si="2"/>
        <v>2</v>
      </c>
      <c r="H24" s="47"/>
      <c r="I24" s="48"/>
      <c r="J24" s="48"/>
      <c r="K24" s="49"/>
      <c r="L24" s="47">
        <f>IF($C24="O",10,1)</f>
        <v>10</v>
      </c>
      <c r="M24" s="48"/>
      <c r="N24" s="49"/>
      <c r="O24" s="47"/>
      <c r="P24" s="48"/>
      <c r="Q24" s="48"/>
      <c r="R24" s="48"/>
      <c r="S24" s="49"/>
      <c r="T24" s="47"/>
      <c r="U24" s="48"/>
      <c r="V24" s="49"/>
      <c r="W24" s="10"/>
      <c r="X24" s="12"/>
      <c r="Y24" s="47"/>
      <c r="Z24" s="48"/>
      <c r="AA24" s="49">
        <f>IF($C24="O",10,1)</f>
        <v>10</v>
      </c>
      <c r="AB24" s="47"/>
      <c r="AC24" s="49"/>
      <c r="AD24" s="47"/>
      <c r="AE24" s="49"/>
      <c r="AF24" s="47"/>
      <c r="AG24" s="49"/>
    </row>
    <row r="25" spans="1:33">
      <c r="A25" s="22">
        <v>21</v>
      </c>
      <c r="B25" s="53" t="s">
        <v>17</v>
      </c>
      <c r="C25" s="30"/>
      <c r="D25" s="26">
        <v>265500</v>
      </c>
      <c r="E25" s="26" t="s">
        <v>57</v>
      </c>
      <c r="F25" s="26">
        <f t="shared" si="1"/>
        <v>265500</v>
      </c>
      <c r="G25" s="33">
        <f t="shared" si="2"/>
        <v>2</v>
      </c>
      <c r="H25" s="47"/>
      <c r="I25" s="48"/>
      <c r="J25" s="48"/>
      <c r="K25" s="49"/>
      <c r="L25" s="47"/>
      <c r="M25" s="48">
        <f>IF($C25="O",10,1)</f>
        <v>1</v>
      </c>
      <c r="N25" s="49"/>
      <c r="O25" s="47"/>
      <c r="P25" s="48"/>
      <c r="Q25" s="48"/>
      <c r="R25" s="48"/>
      <c r="S25" s="49"/>
      <c r="T25" s="47"/>
      <c r="U25" s="48"/>
      <c r="V25" s="49"/>
      <c r="W25" s="10"/>
      <c r="X25" s="12"/>
      <c r="Y25" s="47"/>
      <c r="Z25" s="48"/>
      <c r="AA25" s="49">
        <f>IF($C25="O",10,1)</f>
        <v>1</v>
      </c>
      <c r="AB25" s="47"/>
      <c r="AC25" s="49"/>
      <c r="AD25" s="47"/>
      <c r="AE25" s="49"/>
      <c r="AF25" s="47"/>
      <c r="AG25" s="49"/>
    </row>
    <row r="26" spans="1:33">
      <c r="A26" s="22">
        <v>22</v>
      </c>
      <c r="B26" s="53" t="s">
        <v>18</v>
      </c>
      <c r="C26" s="30" t="s">
        <v>170</v>
      </c>
      <c r="D26" s="26">
        <v>326000</v>
      </c>
      <c r="E26" s="26" t="s">
        <v>57</v>
      </c>
      <c r="F26" s="26">
        <f t="shared" si="1"/>
        <v>326000</v>
      </c>
      <c r="G26" s="33">
        <f t="shared" si="2"/>
        <v>2</v>
      </c>
      <c r="H26" s="47"/>
      <c r="I26" s="48"/>
      <c r="J26" s="48"/>
      <c r="K26" s="49"/>
      <c r="L26" s="47"/>
      <c r="M26" s="48">
        <f>IF($C26="O",10,1)</f>
        <v>10</v>
      </c>
      <c r="N26" s="49"/>
      <c r="O26" s="47"/>
      <c r="P26" s="48"/>
      <c r="Q26" s="48"/>
      <c r="R26" s="48"/>
      <c r="S26" s="49"/>
      <c r="T26" s="47"/>
      <c r="U26" s="48"/>
      <c r="V26" s="49"/>
      <c r="W26" s="10"/>
      <c r="X26" s="12"/>
      <c r="Y26" s="47"/>
      <c r="Z26" s="48"/>
      <c r="AA26" s="49"/>
      <c r="AB26" s="47"/>
      <c r="AC26" s="49">
        <f>IF($C26="O",10,1)</f>
        <v>10</v>
      </c>
      <c r="AD26" s="47"/>
      <c r="AE26" s="49"/>
      <c r="AF26" s="47"/>
      <c r="AG26" s="49"/>
    </row>
    <row r="27" spans="1:33">
      <c r="A27" s="22">
        <v>23</v>
      </c>
      <c r="B27" s="53" t="s">
        <v>42</v>
      </c>
      <c r="C27" s="30"/>
      <c r="D27" s="26">
        <v>457000</v>
      </c>
      <c r="E27" s="26" t="s">
        <v>57</v>
      </c>
      <c r="F27" s="26">
        <f t="shared" si="1"/>
        <v>457000</v>
      </c>
      <c r="G27" s="33">
        <f t="shared" si="2"/>
        <v>2</v>
      </c>
      <c r="H27" s="47"/>
      <c r="I27" s="48"/>
      <c r="J27" s="48"/>
      <c r="K27" s="49"/>
      <c r="L27" s="47"/>
      <c r="M27" s="48">
        <f>IF($C27="O",10,1)</f>
        <v>1</v>
      </c>
      <c r="N27" s="49"/>
      <c r="O27" s="47"/>
      <c r="P27" s="48"/>
      <c r="Q27" s="48"/>
      <c r="R27" s="48"/>
      <c r="S27" s="49"/>
      <c r="T27" s="47"/>
      <c r="U27" s="48"/>
      <c r="V27" s="49"/>
      <c r="W27" s="10"/>
      <c r="X27" s="12"/>
      <c r="Y27" s="47"/>
      <c r="Z27" s="48"/>
      <c r="AA27" s="49"/>
      <c r="AB27" s="47"/>
      <c r="AC27" s="49"/>
      <c r="AD27" s="47"/>
      <c r="AE27" s="49"/>
      <c r="AF27" s="47">
        <f>IF($C27="O",10,1)</f>
        <v>1</v>
      </c>
      <c r="AG27" s="49"/>
    </row>
    <row r="28" spans="1:33">
      <c r="A28" s="22">
        <v>24</v>
      </c>
      <c r="B28" s="53" t="s">
        <v>44</v>
      </c>
      <c r="C28" s="30"/>
      <c r="D28" s="26">
        <v>459400</v>
      </c>
      <c r="E28" s="26" t="s">
        <v>57</v>
      </c>
      <c r="F28" s="26">
        <f t="shared" si="1"/>
        <v>459400</v>
      </c>
      <c r="G28" s="33">
        <f t="shared" si="2"/>
        <v>2</v>
      </c>
      <c r="H28" s="47"/>
      <c r="I28" s="48"/>
      <c r="J28" s="48"/>
      <c r="K28" s="49"/>
      <c r="L28" s="47"/>
      <c r="M28" s="48"/>
      <c r="N28" s="49">
        <f>IF($C28="O",10,1)</f>
        <v>1</v>
      </c>
      <c r="O28" s="47"/>
      <c r="P28" s="48"/>
      <c r="Q28" s="48"/>
      <c r="R28" s="48"/>
      <c r="S28" s="49"/>
      <c r="T28" s="47"/>
      <c r="U28" s="48"/>
      <c r="V28" s="49"/>
      <c r="W28" s="10"/>
      <c r="X28" s="12"/>
      <c r="Y28" s="47"/>
      <c r="Z28" s="48"/>
      <c r="AA28" s="49"/>
      <c r="AB28" s="47"/>
      <c r="AC28" s="49"/>
      <c r="AD28" s="47"/>
      <c r="AE28" s="49"/>
      <c r="AF28" s="47">
        <f>IF($C28="O",10,1)</f>
        <v>1</v>
      </c>
      <c r="AG28" s="49"/>
    </row>
    <row r="29" spans="1:33">
      <c r="A29" s="22">
        <v>25</v>
      </c>
      <c r="B29" s="53" t="s">
        <v>43</v>
      </c>
      <c r="C29" s="30"/>
      <c r="D29" s="26">
        <v>458700</v>
      </c>
      <c r="E29" s="26" t="s">
        <v>57</v>
      </c>
      <c r="F29" s="26">
        <f t="shared" si="1"/>
        <v>458700</v>
      </c>
      <c r="G29" s="33">
        <f t="shared" si="2"/>
        <v>2</v>
      </c>
      <c r="H29" s="47"/>
      <c r="I29" s="48"/>
      <c r="J29" s="48"/>
      <c r="K29" s="49"/>
      <c r="L29" s="47"/>
      <c r="M29" s="48"/>
      <c r="N29" s="49">
        <f>IF($C29="O",10,1)</f>
        <v>1</v>
      </c>
      <c r="O29" s="47"/>
      <c r="P29" s="48"/>
      <c r="Q29" s="48"/>
      <c r="R29" s="48"/>
      <c r="S29" s="49"/>
      <c r="T29" s="47"/>
      <c r="U29" s="48"/>
      <c r="V29" s="49"/>
      <c r="W29" s="10"/>
      <c r="X29" s="12"/>
      <c r="Y29" s="47"/>
      <c r="Z29" s="48"/>
      <c r="AA29" s="49">
        <f>IF($C29="O",10,1)</f>
        <v>1</v>
      </c>
      <c r="AB29" s="47"/>
      <c r="AC29" s="49"/>
      <c r="AD29" s="47"/>
      <c r="AE29" s="49"/>
      <c r="AF29" s="47"/>
      <c r="AG29" s="49"/>
    </row>
    <row r="30" spans="1:33">
      <c r="A30" s="22">
        <v>26</v>
      </c>
      <c r="B30" s="53" t="s">
        <v>40</v>
      </c>
      <c r="C30" s="30" t="s">
        <v>168</v>
      </c>
      <c r="D30" s="26">
        <v>374600</v>
      </c>
      <c r="E30" s="26" t="s">
        <v>57</v>
      </c>
      <c r="F30" s="26">
        <f t="shared" si="1"/>
        <v>374600</v>
      </c>
      <c r="G30" s="33">
        <f t="shared" si="2"/>
        <v>2</v>
      </c>
      <c r="H30" s="47"/>
      <c r="I30" s="48"/>
      <c r="J30" s="48"/>
      <c r="K30" s="49"/>
      <c r="L30" s="47"/>
      <c r="M30" s="48"/>
      <c r="N30" s="49">
        <f>IF($C30="O",10,1)</f>
        <v>10</v>
      </c>
      <c r="O30" s="47"/>
      <c r="P30" s="48"/>
      <c r="Q30" s="48"/>
      <c r="R30" s="48"/>
      <c r="S30" s="49"/>
      <c r="T30" s="47"/>
      <c r="U30" s="48"/>
      <c r="V30" s="49"/>
      <c r="W30" s="10"/>
      <c r="X30" s="12"/>
      <c r="Y30" s="47"/>
      <c r="Z30" s="48"/>
      <c r="AA30" s="49"/>
      <c r="AB30" s="47"/>
      <c r="AC30" s="49"/>
      <c r="AD30" s="47"/>
      <c r="AE30" s="49"/>
      <c r="AF30" s="47">
        <f>IF($C30="O",10,1)</f>
        <v>10</v>
      </c>
      <c r="AG30" s="49"/>
    </row>
    <row r="31" spans="1:33">
      <c r="A31" s="22">
        <v>27</v>
      </c>
      <c r="B31" s="53" t="s">
        <v>45</v>
      </c>
      <c r="C31" s="30"/>
      <c r="D31" s="26">
        <v>592100</v>
      </c>
      <c r="E31" s="26" t="s">
        <v>57</v>
      </c>
      <c r="F31" s="26">
        <f t="shared" si="1"/>
        <v>592100</v>
      </c>
      <c r="G31" s="33">
        <f t="shared" si="2"/>
        <v>2</v>
      </c>
      <c r="H31" s="47"/>
      <c r="I31" s="48"/>
      <c r="J31" s="48"/>
      <c r="K31" s="49"/>
      <c r="L31" s="47"/>
      <c r="M31" s="48"/>
      <c r="N31" s="49">
        <f>IF($C31="O",10,1)</f>
        <v>1</v>
      </c>
      <c r="O31" s="47"/>
      <c r="P31" s="48"/>
      <c r="Q31" s="48"/>
      <c r="R31" s="48"/>
      <c r="S31" s="49"/>
      <c r="T31" s="47"/>
      <c r="U31" s="48"/>
      <c r="V31" s="49"/>
      <c r="W31" s="10"/>
      <c r="X31" s="12"/>
      <c r="Y31" s="47"/>
      <c r="Z31" s="48"/>
      <c r="AA31" s="49"/>
      <c r="AB31" s="47"/>
      <c r="AC31" s="49"/>
      <c r="AD31" s="47">
        <f>IF($C31="O",10,1)</f>
        <v>1</v>
      </c>
      <c r="AE31" s="49"/>
      <c r="AF31" s="47"/>
      <c r="AG31" s="49"/>
    </row>
    <row r="32" spans="1:33">
      <c r="A32" s="22">
        <v>28</v>
      </c>
      <c r="B32" s="53" t="s">
        <v>31</v>
      </c>
      <c r="C32" s="30" t="s">
        <v>100</v>
      </c>
      <c r="D32" s="26">
        <v>108820</v>
      </c>
      <c r="E32" s="26" t="s">
        <v>57</v>
      </c>
      <c r="F32" s="26">
        <f t="shared" si="1"/>
        <v>108820</v>
      </c>
      <c r="G32" s="33">
        <f t="shared" si="2"/>
        <v>2</v>
      </c>
      <c r="H32" s="47"/>
      <c r="I32" s="48"/>
      <c r="J32" s="48"/>
      <c r="K32" s="49"/>
      <c r="L32" s="47"/>
      <c r="M32" s="48"/>
      <c r="N32" s="49"/>
      <c r="O32" s="47">
        <f>IF($C32="O",10,1)</f>
        <v>10</v>
      </c>
      <c r="P32" s="48"/>
      <c r="Q32" s="48"/>
      <c r="R32" s="48"/>
      <c r="S32" s="49"/>
      <c r="T32" s="47"/>
      <c r="U32" s="48"/>
      <c r="V32" s="49"/>
      <c r="W32" s="10"/>
      <c r="X32" s="12"/>
      <c r="Y32" s="47"/>
      <c r="Z32" s="48"/>
      <c r="AA32" s="49"/>
      <c r="AB32" s="47"/>
      <c r="AC32" s="49"/>
      <c r="AD32" s="47"/>
      <c r="AE32" s="49"/>
      <c r="AF32" s="47"/>
      <c r="AG32" s="49">
        <f>IF($C32="O",10,1)</f>
        <v>10</v>
      </c>
    </row>
    <row r="33" spans="1:33">
      <c r="A33" s="22">
        <v>29</v>
      </c>
      <c r="B33" s="53" t="s">
        <v>33</v>
      </c>
      <c r="C33" s="30"/>
      <c r="D33" s="26">
        <v>149500</v>
      </c>
      <c r="E33" s="26" t="s">
        <v>57</v>
      </c>
      <c r="F33" s="26">
        <f t="shared" si="1"/>
        <v>149500</v>
      </c>
      <c r="G33" s="33">
        <f t="shared" si="2"/>
        <v>2</v>
      </c>
      <c r="H33" s="47"/>
      <c r="I33" s="48"/>
      <c r="J33" s="48"/>
      <c r="K33" s="49"/>
      <c r="L33" s="47"/>
      <c r="M33" s="48"/>
      <c r="N33" s="49"/>
      <c r="O33" s="47">
        <f>IF($C33="O",10,1)</f>
        <v>1</v>
      </c>
      <c r="P33" s="48"/>
      <c r="Q33" s="48"/>
      <c r="R33" s="48"/>
      <c r="S33" s="49"/>
      <c r="T33" s="47"/>
      <c r="U33" s="48"/>
      <c r="V33" s="49"/>
      <c r="W33" s="10">
        <f>IF($C33="O",10,1)</f>
        <v>1</v>
      </c>
      <c r="X33" s="12"/>
      <c r="Y33" s="47"/>
      <c r="Z33" s="48"/>
      <c r="AA33" s="49"/>
      <c r="AB33" s="47"/>
      <c r="AC33" s="49"/>
      <c r="AD33" s="47"/>
      <c r="AE33" s="49"/>
      <c r="AF33" s="47"/>
      <c r="AG33" s="49"/>
    </row>
    <row r="34" spans="1:33">
      <c r="A34" s="22">
        <v>30</v>
      </c>
      <c r="B34" s="53" t="s">
        <v>35</v>
      </c>
      <c r="C34" s="30"/>
      <c r="D34" s="26">
        <v>170000</v>
      </c>
      <c r="E34" s="26" t="s">
        <v>57</v>
      </c>
      <c r="F34" s="26">
        <f t="shared" si="1"/>
        <v>170000</v>
      </c>
      <c r="G34" s="33">
        <f t="shared" si="2"/>
        <v>2</v>
      </c>
      <c r="H34" s="47"/>
      <c r="I34" s="48"/>
      <c r="J34" s="48"/>
      <c r="K34" s="49"/>
      <c r="L34" s="47"/>
      <c r="M34" s="48"/>
      <c r="N34" s="49"/>
      <c r="O34" s="47">
        <f>IF($C34="O",10,1)</f>
        <v>1</v>
      </c>
      <c r="P34" s="48"/>
      <c r="Q34" s="48"/>
      <c r="R34" s="48"/>
      <c r="S34" s="49"/>
      <c r="T34" s="47"/>
      <c r="U34" s="48"/>
      <c r="V34" s="49"/>
      <c r="W34" s="10"/>
      <c r="X34" s="12"/>
      <c r="Y34" s="47"/>
      <c r="Z34" s="48"/>
      <c r="AA34" s="49">
        <f>IF($C34="O",10,1)</f>
        <v>1</v>
      </c>
      <c r="AB34" s="47"/>
      <c r="AC34" s="49"/>
      <c r="AD34" s="47"/>
      <c r="AE34" s="49"/>
      <c r="AF34" s="47"/>
      <c r="AG34" s="49"/>
    </row>
    <row r="35" spans="1:33">
      <c r="A35" s="22">
        <v>31</v>
      </c>
      <c r="B35" s="53" t="s">
        <v>41</v>
      </c>
      <c r="C35" s="30"/>
      <c r="D35" s="26">
        <v>449900</v>
      </c>
      <c r="E35" s="26" t="s">
        <v>57</v>
      </c>
      <c r="F35" s="26">
        <f t="shared" si="1"/>
        <v>449900</v>
      </c>
      <c r="G35" s="33">
        <f t="shared" si="2"/>
        <v>2</v>
      </c>
      <c r="H35" s="47"/>
      <c r="I35" s="48"/>
      <c r="J35" s="48"/>
      <c r="K35" s="49"/>
      <c r="L35" s="47"/>
      <c r="M35" s="48"/>
      <c r="N35" s="49"/>
      <c r="O35" s="47">
        <f>IF($C35="O",10,1)</f>
        <v>1</v>
      </c>
      <c r="P35" s="48"/>
      <c r="Q35" s="48"/>
      <c r="R35" s="48"/>
      <c r="S35" s="49"/>
      <c r="T35" s="47"/>
      <c r="U35" s="48"/>
      <c r="V35" s="49"/>
      <c r="W35" s="10"/>
      <c r="X35" s="12"/>
      <c r="Y35" s="47"/>
      <c r="Z35" s="48"/>
      <c r="AA35" s="49"/>
      <c r="AB35" s="47">
        <f>IF($C35="O",10,1)</f>
        <v>1</v>
      </c>
      <c r="AC35" s="49"/>
      <c r="AD35" s="47"/>
      <c r="AE35" s="49"/>
      <c r="AF35" s="47"/>
      <c r="AG35" s="49"/>
    </row>
    <row r="36" spans="1:33">
      <c r="A36" s="22">
        <v>32</v>
      </c>
      <c r="B36" s="53" t="s">
        <v>34</v>
      </c>
      <c r="C36" s="30" t="s">
        <v>100</v>
      </c>
      <c r="D36" s="26">
        <v>168900</v>
      </c>
      <c r="E36" s="26" t="s">
        <v>57</v>
      </c>
      <c r="F36" s="26">
        <f t="shared" si="1"/>
        <v>168900</v>
      </c>
      <c r="G36" s="33">
        <f t="shared" si="2"/>
        <v>2</v>
      </c>
      <c r="H36" s="47"/>
      <c r="I36" s="48"/>
      <c r="J36" s="48"/>
      <c r="K36" s="49"/>
      <c r="L36" s="47"/>
      <c r="M36" s="48"/>
      <c r="N36" s="49"/>
      <c r="O36" s="47"/>
      <c r="P36" s="48">
        <f>IF($C36="O",10,1)</f>
        <v>10</v>
      </c>
      <c r="Q36" s="48"/>
      <c r="R36" s="48"/>
      <c r="S36" s="49"/>
      <c r="T36" s="47"/>
      <c r="U36" s="48"/>
      <c r="V36" s="49"/>
      <c r="W36" s="10"/>
      <c r="X36" s="12"/>
      <c r="Y36" s="47"/>
      <c r="Z36" s="48"/>
      <c r="AA36" s="49"/>
      <c r="AB36" s="47">
        <f>IF($C36="O",10,1)</f>
        <v>10</v>
      </c>
      <c r="AC36" s="49"/>
      <c r="AD36" s="47"/>
      <c r="AE36" s="49"/>
      <c r="AF36" s="47"/>
      <c r="AG36" s="49"/>
    </row>
    <row r="37" spans="1:33">
      <c r="A37" s="22">
        <v>33</v>
      </c>
      <c r="B37" s="53" t="s">
        <v>16</v>
      </c>
      <c r="C37" s="30"/>
      <c r="D37" s="26">
        <v>176000</v>
      </c>
      <c r="E37" s="26" t="s">
        <v>57</v>
      </c>
      <c r="F37" s="26">
        <f t="shared" si="1"/>
        <v>176000</v>
      </c>
      <c r="G37" s="33">
        <f t="shared" si="2"/>
        <v>2</v>
      </c>
      <c r="H37" s="47"/>
      <c r="I37" s="48"/>
      <c r="J37" s="48"/>
      <c r="K37" s="49"/>
      <c r="L37" s="47"/>
      <c r="M37" s="48"/>
      <c r="N37" s="49"/>
      <c r="O37" s="47"/>
      <c r="P37" s="48">
        <f>IF($C37="O",10,1)</f>
        <v>1</v>
      </c>
      <c r="Q37" s="48"/>
      <c r="R37" s="48"/>
      <c r="S37" s="49"/>
      <c r="T37" s="47"/>
      <c r="U37" s="48"/>
      <c r="V37" s="49"/>
      <c r="W37" s="10"/>
      <c r="X37" s="12"/>
      <c r="Y37" s="47"/>
      <c r="Z37" s="48"/>
      <c r="AA37" s="49"/>
      <c r="AB37" s="47">
        <f>IF($C37="O",10,1)</f>
        <v>1</v>
      </c>
      <c r="AC37" s="49"/>
      <c r="AD37" s="47"/>
      <c r="AE37" s="49"/>
      <c r="AF37" s="47"/>
      <c r="AG37" s="49"/>
    </row>
    <row r="38" spans="1:33">
      <c r="A38" s="22">
        <v>34</v>
      </c>
      <c r="B38" s="53" t="s">
        <v>36</v>
      </c>
      <c r="C38" s="30"/>
      <c r="D38" s="26">
        <v>185950</v>
      </c>
      <c r="E38" s="26" t="s">
        <v>57</v>
      </c>
      <c r="F38" s="26">
        <f t="shared" si="1"/>
        <v>185950</v>
      </c>
      <c r="G38" s="33">
        <f t="shared" si="2"/>
        <v>2</v>
      </c>
      <c r="H38" s="47"/>
      <c r="I38" s="48"/>
      <c r="J38" s="48"/>
      <c r="K38" s="49"/>
      <c r="L38" s="47"/>
      <c r="M38" s="48"/>
      <c r="N38" s="49"/>
      <c r="O38" s="47"/>
      <c r="P38" s="48">
        <f>IF($C38="O",10,1)</f>
        <v>1</v>
      </c>
      <c r="Q38" s="48"/>
      <c r="R38" s="48"/>
      <c r="S38" s="49"/>
      <c r="T38" s="47"/>
      <c r="U38" s="48"/>
      <c r="V38" s="49"/>
      <c r="W38" s="10"/>
      <c r="X38" s="12"/>
      <c r="Y38" s="47"/>
      <c r="Z38" s="48">
        <f>IF($C38="O",10,1)</f>
        <v>1</v>
      </c>
      <c r="AA38" s="49"/>
      <c r="AB38" s="47"/>
      <c r="AC38" s="49"/>
      <c r="AD38" s="47"/>
      <c r="AE38" s="49"/>
      <c r="AF38" s="47"/>
      <c r="AG38" s="49"/>
    </row>
    <row r="39" spans="1:33">
      <c r="A39" s="22">
        <v>35</v>
      </c>
      <c r="B39" s="53" t="s">
        <v>37</v>
      </c>
      <c r="C39" s="30"/>
      <c r="D39" s="26">
        <v>187300</v>
      </c>
      <c r="E39" s="26" t="s">
        <v>57</v>
      </c>
      <c r="F39" s="26">
        <f t="shared" si="1"/>
        <v>187300</v>
      </c>
      <c r="G39" s="33">
        <f t="shared" si="2"/>
        <v>2</v>
      </c>
      <c r="H39" s="47"/>
      <c r="I39" s="48"/>
      <c r="J39" s="48"/>
      <c r="K39" s="49"/>
      <c r="L39" s="47"/>
      <c r="M39" s="48"/>
      <c r="N39" s="49"/>
      <c r="O39" s="47"/>
      <c r="P39" s="48">
        <f>IF($C39="O",10,1)</f>
        <v>1</v>
      </c>
      <c r="Q39" s="48"/>
      <c r="R39" s="48"/>
      <c r="S39" s="49"/>
      <c r="T39" s="47"/>
      <c r="U39" s="48"/>
      <c r="V39" s="49"/>
      <c r="W39" s="10"/>
      <c r="X39" s="12"/>
      <c r="Y39" s="47"/>
      <c r="Z39" s="48"/>
      <c r="AA39" s="49"/>
      <c r="AB39" s="47">
        <f>IF($C39="O",10,1)</f>
        <v>1</v>
      </c>
      <c r="AC39" s="49"/>
      <c r="AD39" s="47"/>
      <c r="AE39" s="49"/>
      <c r="AF39" s="47"/>
      <c r="AG39" s="49"/>
    </row>
    <row r="40" spans="1:33">
      <c r="A40" s="22">
        <v>36</v>
      </c>
      <c r="B40" s="53" t="s">
        <v>52</v>
      </c>
      <c r="C40" s="30"/>
      <c r="D40" s="26">
        <v>1650000</v>
      </c>
      <c r="E40" s="26" t="s">
        <v>57</v>
      </c>
      <c r="F40" s="26">
        <f t="shared" si="1"/>
        <v>1650000</v>
      </c>
      <c r="G40" s="33">
        <f t="shared" si="2"/>
        <v>2</v>
      </c>
      <c r="H40" s="47"/>
      <c r="I40" s="48"/>
      <c r="J40" s="48"/>
      <c r="K40" s="49"/>
      <c r="L40" s="47"/>
      <c r="M40" s="48"/>
      <c r="N40" s="49"/>
      <c r="O40" s="47"/>
      <c r="P40" s="48"/>
      <c r="Q40" s="48"/>
      <c r="R40" s="48"/>
      <c r="S40" s="49">
        <f>IF($C40="O",10,1)</f>
        <v>1</v>
      </c>
      <c r="T40" s="47"/>
      <c r="U40" s="48"/>
      <c r="V40" s="49"/>
      <c r="W40" s="10"/>
      <c r="X40" s="12"/>
      <c r="Y40" s="47"/>
      <c r="Z40" s="48"/>
      <c r="AA40" s="49"/>
      <c r="AB40" s="47"/>
      <c r="AC40" s="49"/>
      <c r="AD40" s="47"/>
      <c r="AE40" s="49">
        <f>IF($C40="O",10,1)</f>
        <v>1</v>
      </c>
      <c r="AF40" s="47"/>
      <c r="AG40" s="49"/>
    </row>
    <row r="41" spans="1:33">
      <c r="A41" s="22">
        <v>37</v>
      </c>
      <c r="B41" s="53" t="s">
        <v>39</v>
      </c>
      <c r="C41" s="30" t="s">
        <v>100</v>
      </c>
      <c r="D41" s="26">
        <v>65</v>
      </c>
      <c r="E41" s="26" t="s">
        <v>58</v>
      </c>
      <c r="F41" s="26">
        <f t="shared" si="1"/>
        <v>325000</v>
      </c>
      <c r="G41" s="33">
        <f t="shared" si="2"/>
        <v>2</v>
      </c>
      <c r="H41" s="47"/>
      <c r="I41" s="48"/>
      <c r="J41" s="48"/>
      <c r="K41" s="49"/>
      <c r="L41" s="47"/>
      <c r="M41" s="48"/>
      <c r="N41" s="49"/>
      <c r="O41" s="47"/>
      <c r="P41" s="48"/>
      <c r="Q41" s="48">
        <f>IF($C41="O",10,1)</f>
        <v>10</v>
      </c>
      <c r="R41" s="48"/>
      <c r="S41" s="49"/>
      <c r="T41" s="47"/>
      <c r="U41" s="48"/>
      <c r="V41" s="49"/>
      <c r="W41" s="10">
        <f>IF($C41="O",10,1)</f>
        <v>10</v>
      </c>
      <c r="X41" s="12"/>
      <c r="Y41" s="47"/>
      <c r="Z41" s="48"/>
      <c r="AA41" s="49"/>
      <c r="AB41" s="47"/>
      <c r="AC41" s="49"/>
      <c r="AD41" s="47"/>
      <c r="AE41" s="49"/>
      <c r="AF41" s="47"/>
      <c r="AG41" s="49"/>
    </row>
    <row r="42" spans="1:33">
      <c r="A42" s="22">
        <v>38</v>
      </c>
      <c r="B42" s="53" t="s">
        <v>46</v>
      </c>
      <c r="C42" s="30" t="s">
        <v>169</v>
      </c>
      <c r="D42" s="26">
        <v>597700</v>
      </c>
      <c r="E42" s="26" t="s">
        <v>57</v>
      </c>
      <c r="F42" s="26">
        <f t="shared" si="1"/>
        <v>597700</v>
      </c>
      <c r="G42" s="33">
        <f t="shared" si="2"/>
        <v>2</v>
      </c>
      <c r="H42" s="47"/>
      <c r="I42" s="48"/>
      <c r="J42" s="48"/>
      <c r="K42" s="49"/>
      <c r="L42" s="47"/>
      <c r="M42" s="48"/>
      <c r="N42" s="49"/>
      <c r="O42" s="47"/>
      <c r="P42" s="48"/>
      <c r="Q42" s="48">
        <f>IF($C42="O",10,1)</f>
        <v>10</v>
      </c>
      <c r="R42" s="48"/>
      <c r="S42" s="49"/>
      <c r="T42" s="47"/>
      <c r="U42" s="48"/>
      <c r="V42" s="49"/>
      <c r="W42" s="10"/>
      <c r="X42" s="12"/>
      <c r="Y42" s="47"/>
      <c r="Z42" s="48"/>
      <c r="AA42" s="49"/>
      <c r="AB42" s="47"/>
      <c r="AC42" s="49"/>
      <c r="AD42" s="47">
        <f>IF($C42="O",10,1)</f>
        <v>10</v>
      </c>
      <c r="AE42" s="49"/>
      <c r="AF42" s="47"/>
      <c r="AG42" s="49"/>
    </row>
    <row r="43" spans="1:33">
      <c r="A43" s="22">
        <v>39</v>
      </c>
      <c r="B43" s="53" t="s">
        <v>49</v>
      </c>
      <c r="C43" s="30"/>
      <c r="D43" s="26">
        <v>1250000</v>
      </c>
      <c r="E43" s="26" t="s">
        <v>57</v>
      </c>
      <c r="F43" s="26">
        <f t="shared" si="1"/>
        <v>1250000</v>
      </c>
      <c r="G43" s="33">
        <f t="shared" si="2"/>
        <v>3</v>
      </c>
      <c r="H43" s="47"/>
      <c r="I43" s="48"/>
      <c r="J43" s="48"/>
      <c r="K43" s="49"/>
      <c r="L43" s="47"/>
      <c r="M43" s="48"/>
      <c r="N43" s="49"/>
      <c r="O43" s="47"/>
      <c r="P43" s="48"/>
      <c r="Q43" s="48">
        <f>IF($C43="O",10,1)</f>
        <v>1</v>
      </c>
      <c r="R43" s="48"/>
      <c r="S43" s="49"/>
      <c r="T43" s="47"/>
      <c r="U43" s="48"/>
      <c r="V43" s="49"/>
      <c r="W43" s="10"/>
      <c r="X43" s="12"/>
      <c r="Y43" s="47"/>
      <c r="Z43" s="48"/>
      <c r="AA43" s="49"/>
      <c r="AB43" s="47"/>
      <c r="AC43" s="49"/>
      <c r="AD43" s="47">
        <f>IF($C43="O",10,1)</f>
        <v>1</v>
      </c>
      <c r="AE43" s="49">
        <f>IF($C43="O",10,1)</f>
        <v>1</v>
      </c>
      <c r="AF43" s="47"/>
      <c r="AG43" s="49"/>
    </row>
    <row r="44" spans="1:33">
      <c r="A44" s="22">
        <v>40</v>
      </c>
      <c r="B44" s="53" t="s">
        <v>50</v>
      </c>
      <c r="C44" s="30"/>
      <c r="D44" s="26">
        <v>1280000</v>
      </c>
      <c r="E44" s="26" t="s">
        <v>57</v>
      </c>
      <c r="F44" s="26">
        <f t="shared" si="1"/>
        <v>1280000</v>
      </c>
      <c r="G44" s="33">
        <f t="shared" si="2"/>
        <v>2</v>
      </c>
      <c r="H44" s="47"/>
      <c r="I44" s="48"/>
      <c r="J44" s="48"/>
      <c r="K44" s="49"/>
      <c r="L44" s="47"/>
      <c r="M44" s="48"/>
      <c r="N44" s="49"/>
      <c r="O44" s="47"/>
      <c r="P44" s="48"/>
      <c r="Q44" s="48">
        <f>IF($C44="O",10,1)</f>
        <v>1</v>
      </c>
      <c r="R44" s="48"/>
      <c r="S44" s="49"/>
      <c r="T44" s="47"/>
      <c r="U44" s="48"/>
      <c r="V44" s="49"/>
      <c r="W44" s="10"/>
      <c r="X44" s="12"/>
      <c r="Y44" s="47"/>
      <c r="Z44" s="48"/>
      <c r="AA44" s="49"/>
      <c r="AB44" s="47"/>
      <c r="AC44" s="49"/>
      <c r="AD44" s="47"/>
      <c r="AE44" s="49">
        <f>IF($C44="O",10,1)</f>
        <v>1</v>
      </c>
      <c r="AF44" s="47"/>
      <c r="AG44" s="49"/>
    </row>
    <row r="45" spans="1:33">
      <c r="A45" s="22">
        <v>41</v>
      </c>
      <c r="B45" s="53" t="s">
        <v>48</v>
      </c>
      <c r="C45" s="30"/>
      <c r="D45" s="26">
        <v>845000</v>
      </c>
      <c r="E45" s="26" t="s">
        <v>57</v>
      </c>
      <c r="F45" s="26">
        <f t="shared" si="1"/>
        <v>845000</v>
      </c>
      <c r="G45" s="33">
        <f t="shared" si="2"/>
        <v>2</v>
      </c>
      <c r="H45" s="47"/>
      <c r="I45" s="48"/>
      <c r="J45" s="48"/>
      <c r="K45" s="49"/>
      <c r="L45" s="47"/>
      <c r="M45" s="48"/>
      <c r="N45" s="49"/>
      <c r="O45" s="47"/>
      <c r="P45" s="48"/>
      <c r="Q45" s="48"/>
      <c r="R45" s="48">
        <f>IF($C45="O",10,1)</f>
        <v>1</v>
      </c>
      <c r="S45" s="49"/>
      <c r="T45" s="47"/>
      <c r="U45" s="48"/>
      <c r="V45" s="49"/>
      <c r="W45" s="10">
        <f>IF($C45="O",10,1)</f>
        <v>1</v>
      </c>
      <c r="X45" s="12"/>
      <c r="Y45" s="47"/>
      <c r="Z45" s="48"/>
      <c r="AA45" s="49"/>
      <c r="AB45" s="47"/>
      <c r="AC45" s="49"/>
      <c r="AD45" s="47"/>
      <c r="AE45" s="49"/>
      <c r="AF45" s="47"/>
      <c r="AG45" s="49"/>
    </row>
    <row r="46" spans="1:33">
      <c r="A46" s="22">
        <v>42</v>
      </c>
      <c r="B46" s="53" t="s">
        <v>51</v>
      </c>
      <c r="C46" s="30" t="s">
        <v>169</v>
      </c>
      <c r="D46" s="26">
        <v>1358000</v>
      </c>
      <c r="E46" s="26" t="s">
        <v>57</v>
      </c>
      <c r="F46" s="26">
        <f t="shared" si="1"/>
        <v>1358000</v>
      </c>
      <c r="G46" s="33">
        <f t="shared" si="2"/>
        <v>2</v>
      </c>
      <c r="H46" s="47"/>
      <c r="I46" s="48"/>
      <c r="J46" s="48"/>
      <c r="K46" s="49"/>
      <c r="L46" s="47"/>
      <c r="M46" s="48"/>
      <c r="N46" s="49"/>
      <c r="O46" s="47"/>
      <c r="P46" s="48"/>
      <c r="Q46" s="48"/>
      <c r="R46" s="48">
        <f>IF($C46="O",10,1)</f>
        <v>10</v>
      </c>
      <c r="S46" s="49"/>
      <c r="T46" s="47"/>
      <c r="U46" s="48"/>
      <c r="V46" s="49"/>
      <c r="W46" s="10"/>
      <c r="X46" s="12"/>
      <c r="Y46" s="47"/>
      <c r="Z46" s="48"/>
      <c r="AA46" s="49"/>
      <c r="AB46" s="47"/>
      <c r="AC46" s="49"/>
      <c r="AD46" s="47"/>
      <c r="AE46" s="49">
        <f>IF($C46="O",10,1)</f>
        <v>10</v>
      </c>
      <c r="AF46" s="47"/>
      <c r="AG46" s="49"/>
    </row>
    <row r="47" spans="1:33">
      <c r="A47" s="22">
        <v>43</v>
      </c>
      <c r="B47" s="53" t="s">
        <v>53</v>
      </c>
      <c r="C47" s="30"/>
      <c r="D47" s="26">
        <v>1999800</v>
      </c>
      <c r="E47" s="26" t="s">
        <v>57</v>
      </c>
      <c r="F47" s="26">
        <f t="shared" si="1"/>
        <v>1999800</v>
      </c>
      <c r="G47" s="33">
        <f t="shared" si="2"/>
        <v>2</v>
      </c>
      <c r="H47" s="47"/>
      <c r="I47" s="48"/>
      <c r="J47" s="48"/>
      <c r="K47" s="49"/>
      <c r="L47" s="47"/>
      <c r="M47" s="48"/>
      <c r="N47" s="49"/>
      <c r="O47" s="47"/>
      <c r="P47" s="48"/>
      <c r="Q47" s="48"/>
      <c r="R47" s="48">
        <f>IF($C47="O",10,1)</f>
        <v>1</v>
      </c>
      <c r="S47" s="49"/>
      <c r="T47" s="47"/>
      <c r="U47" s="48"/>
      <c r="V47" s="49"/>
      <c r="W47" s="10"/>
      <c r="X47" s="12"/>
      <c r="Y47" s="47">
        <f>IF($C47="O",10,1)</f>
        <v>1</v>
      </c>
      <c r="Z47" s="48"/>
      <c r="AA47" s="49"/>
      <c r="AB47" s="47"/>
      <c r="AC47" s="49"/>
      <c r="AD47" s="47"/>
      <c r="AE47" s="49"/>
      <c r="AF47" s="47"/>
      <c r="AG47" s="49"/>
    </row>
    <row r="48" spans="1:33">
      <c r="A48" s="22">
        <v>44</v>
      </c>
      <c r="B48" s="53" t="s">
        <v>55</v>
      </c>
      <c r="C48" s="30"/>
      <c r="D48" s="26">
        <v>2210500</v>
      </c>
      <c r="E48" s="26" t="s">
        <v>57</v>
      </c>
      <c r="F48" s="26">
        <f t="shared" si="1"/>
        <v>2210500</v>
      </c>
      <c r="G48" s="33">
        <f t="shared" si="2"/>
        <v>2</v>
      </c>
      <c r="H48" s="47"/>
      <c r="I48" s="48"/>
      <c r="J48" s="48"/>
      <c r="K48" s="49"/>
      <c r="L48" s="47"/>
      <c r="M48" s="48"/>
      <c r="N48" s="49"/>
      <c r="O48" s="47"/>
      <c r="P48" s="48"/>
      <c r="Q48" s="48"/>
      <c r="R48" s="48">
        <f>IF($C48="O",10,1)</f>
        <v>1</v>
      </c>
      <c r="S48" s="49"/>
      <c r="T48" s="47"/>
      <c r="U48" s="48"/>
      <c r="V48" s="49"/>
      <c r="W48" s="10"/>
      <c r="X48" s="12"/>
      <c r="Y48" s="47">
        <f>IF($C48="O",10,1)</f>
        <v>1</v>
      </c>
      <c r="Z48" s="48"/>
      <c r="AA48" s="49"/>
      <c r="AB48" s="47"/>
      <c r="AC48" s="49"/>
      <c r="AD48" s="47"/>
      <c r="AE48" s="49"/>
      <c r="AF48" s="47"/>
      <c r="AG48" s="49"/>
    </row>
    <row r="49" spans="1:42">
      <c r="A49" s="22">
        <v>45</v>
      </c>
      <c r="B49" s="53" t="s">
        <v>54</v>
      </c>
      <c r="C49" s="30" t="s">
        <v>169</v>
      </c>
      <c r="D49" s="26">
        <v>400</v>
      </c>
      <c r="E49" s="26" t="s">
        <v>58</v>
      </c>
      <c r="F49" s="26">
        <f t="shared" si="1"/>
        <v>2000000</v>
      </c>
      <c r="G49" s="33">
        <f t="shared" si="2"/>
        <v>2</v>
      </c>
      <c r="H49" s="47"/>
      <c r="I49" s="48"/>
      <c r="J49" s="48"/>
      <c r="K49" s="49"/>
      <c r="L49" s="47"/>
      <c r="M49" s="48"/>
      <c r="N49" s="49"/>
      <c r="O49" s="47"/>
      <c r="P49" s="48"/>
      <c r="Q49" s="48"/>
      <c r="R49" s="48"/>
      <c r="S49" s="49">
        <f>IF($C49="O",10,1)</f>
        <v>10</v>
      </c>
      <c r="T49" s="47"/>
      <c r="U49" s="48"/>
      <c r="V49" s="49"/>
      <c r="W49" s="10"/>
      <c r="X49" s="12"/>
      <c r="Y49" s="47">
        <f>IF($C49="O",10,1)</f>
        <v>10</v>
      </c>
      <c r="Z49" s="48"/>
      <c r="AA49" s="49"/>
      <c r="AB49" s="47"/>
      <c r="AC49" s="49"/>
      <c r="AD49" s="47"/>
      <c r="AE49" s="49"/>
      <c r="AF49" s="47"/>
      <c r="AG49" s="49"/>
    </row>
    <row r="50" spans="1:42">
      <c r="A50" s="27">
        <v>46</v>
      </c>
      <c r="B50" s="54" t="s">
        <v>56</v>
      </c>
      <c r="C50" s="31"/>
      <c r="D50" s="28">
        <v>800</v>
      </c>
      <c r="E50" s="28" t="s">
        <v>58</v>
      </c>
      <c r="F50" s="28">
        <f t="shared" si="1"/>
        <v>4000000</v>
      </c>
      <c r="G50" s="34">
        <f t="shared" si="2"/>
        <v>2</v>
      </c>
      <c r="H50" s="50"/>
      <c r="I50" s="51"/>
      <c r="J50" s="51"/>
      <c r="K50" s="52"/>
      <c r="L50" s="50"/>
      <c r="M50" s="51"/>
      <c r="N50" s="52"/>
      <c r="O50" s="50"/>
      <c r="P50" s="51"/>
      <c r="Q50" s="51"/>
      <c r="R50" s="51"/>
      <c r="S50" s="52">
        <f>IF($C50="O",10,1)</f>
        <v>1</v>
      </c>
      <c r="T50" s="50"/>
      <c r="U50" s="51"/>
      <c r="V50" s="52"/>
      <c r="W50" s="15"/>
      <c r="X50" s="17"/>
      <c r="Y50" s="50">
        <f>IF($C50="O",10,1)</f>
        <v>1</v>
      </c>
      <c r="Z50" s="51"/>
      <c r="AA50" s="52"/>
      <c r="AB50" s="50"/>
      <c r="AC50" s="52"/>
      <c r="AD50" s="50"/>
      <c r="AE50" s="52"/>
      <c r="AF50" s="50"/>
      <c r="AG50" s="52"/>
    </row>
    <row r="53" spans="1:42">
      <c r="H53" s="81" t="s">
        <v>102</v>
      </c>
      <c r="I53" s="82"/>
      <c r="J53" s="83"/>
      <c r="L53" s="81" t="s">
        <v>59</v>
      </c>
      <c r="M53" s="82"/>
      <c r="N53" s="82"/>
      <c r="O53" s="83"/>
      <c r="Q53" s="81" t="s">
        <v>60</v>
      </c>
      <c r="R53" s="82"/>
      <c r="S53" s="82"/>
      <c r="T53" s="82"/>
      <c r="U53" s="82"/>
      <c r="V53" s="83"/>
      <c r="X53" s="81" t="s">
        <v>65</v>
      </c>
      <c r="Y53" s="82"/>
      <c r="Z53" s="82"/>
      <c r="AA53" s="82"/>
      <c r="AB53" s="82"/>
      <c r="AC53" s="82"/>
      <c r="AD53" s="83"/>
    </row>
    <row r="54" spans="1:42">
      <c r="H54" s="95">
        <f>COUNTIF(C5:C50,"=O")</f>
        <v>14</v>
      </c>
      <c r="I54" s="96"/>
      <c r="J54" s="55" t="s">
        <v>68</v>
      </c>
      <c r="K54" s="9"/>
      <c r="L54" s="58" t="s">
        <v>62</v>
      </c>
      <c r="M54" s="97">
        <f>V54</f>
        <v>0.19900000000000001</v>
      </c>
      <c r="N54" s="97"/>
      <c r="O54" s="55" t="s">
        <v>11</v>
      </c>
      <c r="Q54" s="88">
        <v>10</v>
      </c>
      <c r="R54" s="89"/>
      <c r="S54" s="60" t="s">
        <v>61</v>
      </c>
      <c r="T54" s="11">
        <v>1.99</v>
      </c>
      <c r="U54" s="60" t="s">
        <v>64</v>
      </c>
      <c r="V54" s="61">
        <f>T54/Q54</f>
        <v>0.19900000000000001</v>
      </c>
      <c r="X54" s="88">
        <v>50000</v>
      </c>
      <c r="Y54" s="89"/>
      <c r="Z54" s="60" t="s">
        <v>61</v>
      </c>
      <c r="AA54" s="11">
        <v>1.99</v>
      </c>
      <c r="AB54" s="60" t="s">
        <v>64</v>
      </c>
      <c r="AC54" s="93">
        <f>X54/AA54</f>
        <v>25125.628140703517</v>
      </c>
      <c r="AD54" s="94"/>
    </row>
    <row r="55" spans="1:42">
      <c r="H55" s="90">
        <f>SUMIFS(D5:D50, C5:C50,"=O",E5:E50, "=R$")</f>
        <v>3325520</v>
      </c>
      <c r="I55" s="91"/>
      <c r="J55" s="56" t="s">
        <v>57</v>
      </c>
      <c r="L55" s="58" t="s">
        <v>63</v>
      </c>
      <c r="M55" s="92">
        <f>AC54</f>
        <v>25125.628140703517</v>
      </c>
      <c r="N55" s="92"/>
      <c r="O55" s="55" t="s">
        <v>10</v>
      </c>
      <c r="Q55" s="88">
        <v>30</v>
      </c>
      <c r="R55" s="89"/>
      <c r="S55" s="60" t="s">
        <v>61</v>
      </c>
      <c r="T55" s="11">
        <v>4.99</v>
      </c>
      <c r="U55" s="60" t="s">
        <v>64</v>
      </c>
      <c r="V55" s="61">
        <f t="shared" ref="V55:V59" si="3">T55/Q55</f>
        <v>0.16633333333333333</v>
      </c>
      <c r="X55" s="88">
        <v>140000</v>
      </c>
      <c r="Y55" s="89"/>
      <c r="Z55" s="60" t="s">
        <v>61</v>
      </c>
      <c r="AA55" s="11">
        <v>4.99</v>
      </c>
      <c r="AB55" s="60" t="s">
        <v>64</v>
      </c>
      <c r="AC55" s="93">
        <f t="shared" ref="AC55:AC59" si="4">X55/AA55</f>
        <v>28056.112224448898</v>
      </c>
      <c r="AD55" s="94"/>
    </row>
    <row r="56" spans="1:42">
      <c r="H56" s="85">
        <f>SUMIFS(D5:D50, C5:C50,"=O",E5:E50, "=G")</f>
        <v>615</v>
      </c>
      <c r="I56" s="86"/>
      <c r="J56" s="57" t="s">
        <v>58</v>
      </c>
      <c r="L56" s="59" t="s">
        <v>62</v>
      </c>
      <c r="M56" s="87">
        <f>M54*M55</f>
        <v>5000</v>
      </c>
      <c r="N56" s="87"/>
      <c r="O56" s="57" t="s">
        <v>10</v>
      </c>
      <c r="Q56" s="88">
        <v>65</v>
      </c>
      <c r="R56" s="89"/>
      <c r="S56" s="60" t="s">
        <v>61</v>
      </c>
      <c r="T56" s="11">
        <v>9.99</v>
      </c>
      <c r="U56" s="60" t="s">
        <v>64</v>
      </c>
      <c r="V56" s="61">
        <f t="shared" si="3"/>
        <v>0.15369230769230768</v>
      </c>
      <c r="X56" s="88">
        <v>300000</v>
      </c>
      <c r="Y56" s="89"/>
      <c r="Z56" s="60" t="s">
        <v>61</v>
      </c>
      <c r="AA56" s="11">
        <v>9.99</v>
      </c>
      <c r="AB56" s="60" t="s">
        <v>64</v>
      </c>
      <c r="AC56" s="93">
        <f t="shared" si="4"/>
        <v>30030.03003003003</v>
      </c>
      <c r="AD56" s="94"/>
    </row>
    <row r="57" spans="1:42">
      <c r="Q57" s="88">
        <v>150</v>
      </c>
      <c r="R57" s="89"/>
      <c r="S57" s="60" t="s">
        <v>61</v>
      </c>
      <c r="T57" s="11">
        <v>19.989999999999998</v>
      </c>
      <c r="U57" s="60" t="s">
        <v>64</v>
      </c>
      <c r="V57" s="61">
        <f t="shared" si="3"/>
        <v>0.13326666666666664</v>
      </c>
      <c r="X57" s="88">
        <v>700000</v>
      </c>
      <c r="Y57" s="89"/>
      <c r="Z57" s="60" t="s">
        <v>61</v>
      </c>
      <c r="AA57" s="11">
        <v>19.989999999999998</v>
      </c>
      <c r="AB57" s="60" t="s">
        <v>64</v>
      </c>
      <c r="AC57" s="93">
        <f t="shared" si="4"/>
        <v>35017.508754377188</v>
      </c>
      <c r="AD57" s="94"/>
    </row>
    <row r="58" spans="1:42">
      <c r="Q58" s="88">
        <v>400</v>
      </c>
      <c r="R58" s="89"/>
      <c r="S58" s="60" t="s">
        <v>61</v>
      </c>
      <c r="T58" s="11">
        <v>49.99</v>
      </c>
      <c r="U58" s="60" t="s">
        <v>64</v>
      </c>
      <c r="V58" s="61">
        <f t="shared" si="3"/>
        <v>0.124975</v>
      </c>
      <c r="X58" s="88">
        <v>2000000</v>
      </c>
      <c r="Y58" s="89"/>
      <c r="Z58" s="60" t="s">
        <v>61</v>
      </c>
      <c r="AA58" s="11">
        <v>49.99</v>
      </c>
      <c r="AB58" s="60" t="s">
        <v>64</v>
      </c>
      <c r="AC58" s="93">
        <f t="shared" si="4"/>
        <v>40008.001600320065</v>
      </c>
      <c r="AD58" s="94"/>
    </row>
    <row r="59" spans="1:42">
      <c r="Q59" s="98">
        <v>1000</v>
      </c>
      <c r="R59" s="99"/>
      <c r="S59" s="62" t="s">
        <v>61</v>
      </c>
      <c r="T59" s="16">
        <v>99.99</v>
      </c>
      <c r="U59" s="62" t="s">
        <v>64</v>
      </c>
      <c r="V59" s="63">
        <f t="shared" si="3"/>
        <v>9.9989999999999996E-2</v>
      </c>
      <c r="X59" s="98">
        <v>5000000</v>
      </c>
      <c r="Y59" s="99"/>
      <c r="Z59" s="62" t="s">
        <v>61</v>
      </c>
      <c r="AA59" s="16">
        <v>99.99</v>
      </c>
      <c r="AB59" s="62" t="s">
        <v>64</v>
      </c>
      <c r="AC59" s="100">
        <f t="shared" si="4"/>
        <v>50005.00050005001</v>
      </c>
      <c r="AD59" s="101"/>
    </row>
    <row r="60" spans="1:42">
      <c r="AG60" s="2"/>
      <c r="AP60" s="1"/>
    </row>
    <row r="61" spans="1:42">
      <c r="AG61" s="2"/>
      <c r="AP61" s="1"/>
    </row>
  </sheetData>
  <sortState ref="A4:AG49">
    <sortCondition ref="A4:A49"/>
  </sortState>
  <mergeCells count="37">
    <mergeCell ref="AF1:AG1"/>
    <mergeCell ref="L53:O53"/>
    <mergeCell ref="T1:V1"/>
    <mergeCell ref="W1:X1"/>
    <mergeCell ref="Y1:AA1"/>
    <mergeCell ref="AB1:AC1"/>
    <mergeCell ref="AD1:AE1"/>
    <mergeCell ref="H53:J53"/>
    <mergeCell ref="H54:I54"/>
    <mergeCell ref="H1:K1"/>
    <mergeCell ref="L1:N1"/>
    <mergeCell ref="O1:S1"/>
    <mergeCell ref="Q56:R56"/>
    <mergeCell ref="Q57:R57"/>
    <mergeCell ref="Q58:R58"/>
    <mergeCell ref="H56:I56"/>
    <mergeCell ref="X54:Y54"/>
    <mergeCell ref="X55:Y55"/>
    <mergeCell ref="Q54:R54"/>
    <mergeCell ref="Q55:R55"/>
    <mergeCell ref="H55:I55"/>
    <mergeCell ref="AC58:AD58"/>
    <mergeCell ref="AC59:AD59"/>
    <mergeCell ref="X53:AD53"/>
    <mergeCell ref="Q53:V53"/>
    <mergeCell ref="M54:N54"/>
    <mergeCell ref="M55:N55"/>
    <mergeCell ref="M56:N56"/>
    <mergeCell ref="AC54:AD54"/>
    <mergeCell ref="AC55:AD55"/>
    <mergeCell ref="AC56:AD56"/>
    <mergeCell ref="AC57:AD57"/>
    <mergeCell ref="X58:Y58"/>
    <mergeCell ref="X59:Y59"/>
    <mergeCell ref="X56:Y56"/>
    <mergeCell ref="X57:Y57"/>
    <mergeCell ref="Q59:R59"/>
  </mergeCells>
  <phoneticPr fontId="1" type="noConversion"/>
  <conditionalFormatting sqref="G5:G50">
    <cfRule type="cellIs" dxfId="12" priority="24" operator="greaterThan">
      <formula>2.5</formula>
    </cfRule>
  </conditionalFormatting>
  <conditionalFormatting sqref="C5:C50">
    <cfRule type="cellIs" dxfId="11" priority="23" operator="equal">
      <formula>"O"</formula>
    </cfRule>
  </conditionalFormatting>
  <conditionalFormatting sqref="H5:AG50">
    <cfRule type="cellIs" dxfId="10" priority="9" operator="equal">
      <formula>10</formula>
    </cfRule>
  </conditionalFormatting>
  <conditionalFormatting sqref="H3:AG3">
    <cfRule type="expression" dxfId="9" priority="8">
      <formula>(SUM(H$5:H$50)&gt;10)</formula>
    </cfRule>
  </conditionalFormatting>
  <conditionalFormatting sqref="F5:F50">
    <cfRule type="expression" dxfId="8" priority="26">
      <formula>($C5="O")</formula>
    </cfRule>
  </conditionalFormatting>
  <conditionalFormatting sqref="B5:B50">
    <cfRule type="expression" dxfId="7" priority="28">
      <formula>($C5="O")</formula>
    </cfRule>
  </conditionalFormatting>
  <conditionalFormatting sqref="D5:D50">
    <cfRule type="expression" dxfId="6" priority="2">
      <formula>($C5="O")</formula>
    </cfRule>
  </conditionalFormatting>
  <conditionalFormatting sqref="E5:E50">
    <cfRule type="expression" dxfId="5" priority="1">
      <formula>($C5="O")</formula>
    </cfRule>
  </conditionalFormatting>
  <pageMargins left="0.7" right="0.7" top="0.75" bottom="0.75" header="0.3" footer="0.3"/>
  <pageSetup paperSize="9" orientation="portrait" horizont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tabSelected="1" zoomScaleNormal="100" workbookViewId="0">
      <selection activeCell="S15" sqref="S15"/>
    </sheetView>
  </sheetViews>
  <sheetFormatPr defaultRowHeight="16.5"/>
  <cols>
    <col min="1" max="1" width="9" style="64"/>
    <col min="2" max="2" width="25.5" customWidth="1"/>
    <col min="3" max="3" width="0" hidden="1" customWidth="1"/>
    <col min="4" max="4" width="36.125" hidden="1" customWidth="1"/>
    <col min="5" max="5" width="10.875" hidden="1" customWidth="1"/>
    <col min="6" max="6" width="0" style="64" hidden="1" customWidth="1"/>
    <col min="7" max="7" width="10.875" customWidth="1"/>
    <col min="8" max="13" width="9" style="64"/>
  </cols>
  <sheetData>
    <row r="1" spans="1:13">
      <c r="A1" s="64" t="s">
        <v>148</v>
      </c>
      <c r="B1" t="s">
        <v>167</v>
      </c>
      <c r="C1" t="s">
        <v>147</v>
      </c>
      <c r="D1" t="s">
        <v>66</v>
      </c>
      <c r="E1" s="64" t="s">
        <v>67</v>
      </c>
      <c r="F1" s="64" t="s">
        <v>103</v>
      </c>
      <c r="G1" s="64" t="s">
        <v>166</v>
      </c>
      <c r="H1" s="64" t="s">
        <v>150</v>
      </c>
      <c r="I1" s="64" t="s">
        <v>151</v>
      </c>
      <c r="J1" s="64" t="s">
        <v>143</v>
      </c>
      <c r="K1" s="64" t="s">
        <v>144</v>
      </c>
      <c r="L1" s="64" t="s">
        <v>145</v>
      </c>
      <c r="M1" s="64" t="s">
        <v>146</v>
      </c>
    </row>
    <row r="2" spans="1:13">
      <c r="A2" s="64">
        <v>1</v>
      </c>
      <c r="B2" s="8" t="s">
        <v>12</v>
      </c>
      <c r="C2" t="str">
        <f>LEFT(B2,SEARCH(" ", B2,1)-1)</f>
        <v>AUDI</v>
      </c>
      <c r="D2" s="8" t="str">
        <f>RIGHT(B2,LEN(B2)-SEARCH(" ", B2,1))</f>
        <v>TT RS Coupe</v>
      </c>
      <c r="E2" s="7">
        <v>56850</v>
      </c>
      <c r="F2" s="64" t="s">
        <v>104</v>
      </c>
      <c r="G2" s="7">
        <f>IF(E2&lt;1000,E2*5000, E2)</f>
        <v>56850</v>
      </c>
      <c r="H2" s="64" t="s">
        <v>153</v>
      </c>
      <c r="I2" s="64" t="s">
        <v>154</v>
      </c>
      <c r="J2" s="64">
        <v>249</v>
      </c>
      <c r="K2" s="68">
        <v>4.0999999999999996</v>
      </c>
      <c r="L2" s="69">
        <v>36.9</v>
      </c>
      <c r="M2" s="70">
        <v>0.89</v>
      </c>
    </row>
    <row r="3" spans="1:13">
      <c r="A3" s="64">
        <v>2</v>
      </c>
      <c r="B3" s="8" t="s">
        <v>37</v>
      </c>
      <c r="C3" t="str">
        <f t="shared" ref="C3:C47" si="0">LEFT(B3,SEARCH(" ", B3,1)-1)</f>
        <v>AUDI</v>
      </c>
      <c r="D3" s="8" t="str">
        <f t="shared" ref="D3:D47" si="1">RIGHT(B3,LEN(B3)-SEARCH(" ", B3,1))</f>
        <v>R8 V10 Coupe</v>
      </c>
      <c r="E3" s="7">
        <v>187300</v>
      </c>
      <c r="F3" s="64" t="s">
        <v>104</v>
      </c>
      <c r="G3" s="7">
        <f t="shared" ref="G3:G47" si="2">IF(E3&lt;1000,E3*5000, E3)</f>
        <v>187300</v>
      </c>
      <c r="H3" s="64" t="s">
        <v>155</v>
      </c>
      <c r="I3" s="64" t="s">
        <v>156</v>
      </c>
      <c r="J3" s="64">
        <v>315</v>
      </c>
      <c r="K3" s="68">
        <v>3.9</v>
      </c>
      <c r="L3" s="69">
        <v>29.9</v>
      </c>
      <c r="M3" s="70">
        <v>1.2</v>
      </c>
    </row>
    <row r="4" spans="1:13">
      <c r="A4" s="64">
        <v>3</v>
      </c>
      <c r="B4" s="8" t="s">
        <v>19</v>
      </c>
      <c r="C4" t="str">
        <f t="shared" si="0"/>
        <v>AUDI</v>
      </c>
      <c r="D4" s="8" t="str">
        <f t="shared" si="1"/>
        <v>R8 LMS ultra</v>
      </c>
      <c r="E4" s="7">
        <v>366300</v>
      </c>
      <c r="F4" s="64" t="s">
        <v>104</v>
      </c>
      <c r="G4" s="7">
        <f t="shared" si="2"/>
        <v>366300</v>
      </c>
      <c r="H4" s="64" t="s">
        <v>152</v>
      </c>
      <c r="I4" s="64" t="s">
        <v>157</v>
      </c>
      <c r="J4" s="64">
        <v>315</v>
      </c>
      <c r="K4" s="68">
        <v>3.5</v>
      </c>
      <c r="L4" s="69">
        <v>30.8</v>
      </c>
      <c r="M4" s="70">
        <v>1.3</v>
      </c>
    </row>
    <row r="5" spans="1:13" s="73" customFormat="1">
      <c r="A5" s="71">
        <v>4</v>
      </c>
      <c r="B5" s="72" t="s">
        <v>171</v>
      </c>
      <c r="C5" s="73" t="str">
        <f t="shared" si="0"/>
        <v>BMW</v>
      </c>
      <c r="D5" s="72" t="str">
        <f t="shared" si="1"/>
        <v>1 Series M Coupe</v>
      </c>
      <c r="E5" s="74">
        <v>59800</v>
      </c>
      <c r="F5" s="71" t="s">
        <v>172</v>
      </c>
      <c r="G5" s="74">
        <f t="shared" si="2"/>
        <v>59800</v>
      </c>
      <c r="H5" s="71" t="s">
        <v>173</v>
      </c>
      <c r="I5" s="71" t="s">
        <v>174</v>
      </c>
      <c r="J5" s="71">
        <v>249</v>
      </c>
      <c r="K5" s="75">
        <v>4.9000000000000004</v>
      </c>
      <c r="L5" s="76">
        <v>32</v>
      </c>
      <c r="M5" s="77">
        <v>0.98</v>
      </c>
    </row>
    <row r="6" spans="1:13" s="73" customFormat="1">
      <c r="A6" s="71">
        <v>5</v>
      </c>
      <c r="B6" s="72" t="s">
        <v>175</v>
      </c>
      <c r="C6" s="73" t="str">
        <f t="shared" si="0"/>
        <v>BMW</v>
      </c>
      <c r="D6" s="72" t="str">
        <f t="shared" si="1"/>
        <v>Z4 M Coupe</v>
      </c>
      <c r="E6" s="74">
        <v>62900</v>
      </c>
      <c r="F6" s="71" t="s">
        <v>176</v>
      </c>
      <c r="G6" s="74">
        <f t="shared" si="2"/>
        <v>62900</v>
      </c>
      <c r="H6" s="71" t="s">
        <v>173</v>
      </c>
      <c r="I6" s="71" t="s">
        <v>174</v>
      </c>
      <c r="J6" s="71">
        <v>249</v>
      </c>
      <c r="K6" s="75">
        <v>5</v>
      </c>
      <c r="L6" s="76">
        <v>36.6</v>
      </c>
      <c r="M6" s="77">
        <v>0.9</v>
      </c>
    </row>
    <row r="7" spans="1:13">
      <c r="A7" s="64">
        <v>6</v>
      </c>
      <c r="B7" s="8" t="s">
        <v>29</v>
      </c>
      <c r="C7" t="str">
        <f t="shared" si="0"/>
        <v>BMW</v>
      </c>
      <c r="D7" s="8" t="str">
        <f t="shared" si="1"/>
        <v>M3 Coupe</v>
      </c>
      <c r="E7" s="7">
        <v>84600</v>
      </c>
      <c r="F7" s="64" t="s">
        <v>104</v>
      </c>
      <c r="G7" s="7">
        <f t="shared" si="2"/>
        <v>84600</v>
      </c>
      <c r="H7" s="64" t="s">
        <v>153</v>
      </c>
      <c r="I7" s="64" t="s">
        <v>149</v>
      </c>
      <c r="J7" s="64">
        <v>249</v>
      </c>
      <c r="K7" s="68">
        <v>4.5999999999999996</v>
      </c>
      <c r="L7" s="69">
        <v>33.5</v>
      </c>
      <c r="M7" s="70">
        <v>0.95</v>
      </c>
    </row>
    <row r="8" spans="1:13">
      <c r="A8" s="64">
        <v>7</v>
      </c>
      <c r="B8" s="8" t="s">
        <v>30</v>
      </c>
      <c r="C8" t="str">
        <f t="shared" si="0"/>
        <v>BMW</v>
      </c>
      <c r="D8" s="8" t="str">
        <f t="shared" si="1"/>
        <v>Z4 sDrive35is</v>
      </c>
      <c r="E8" s="7">
        <v>89700</v>
      </c>
      <c r="F8" s="64" t="s">
        <v>104</v>
      </c>
      <c r="G8" s="7">
        <f t="shared" si="2"/>
        <v>89700</v>
      </c>
      <c r="H8" s="64" t="s">
        <v>153</v>
      </c>
      <c r="I8" s="64" t="s">
        <v>149</v>
      </c>
      <c r="J8" s="64">
        <v>249</v>
      </c>
      <c r="K8" s="68">
        <v>4.8</v>
      </c>
      <c r="L8" s="69">
        <v>32.299999999999997</v>
      </c>
      <c r="M8" s="70">
        <v>0.96</v>
      </c>
    </row>
    <row r="9" spans="1:13">
      <c r="A9" s="64">
        <v>8</v>
      </c>
      <c r="B9" s="8" t="s">
        <v>32</v>
      </c>
      <c r="C9" t="str">
        <f t="shared" si="0"/>
        <v>BMW</v>
      </c>
      <c r="D9" s="8" t="str">
        <f t="shared" si="1"/>
        <v>M3 GTS</v>
      </c>
      <c r="E9" s="7">
        <v>118700</v>
      </c>
      <c r="F9" s="64" t="s">
        <v>104</v>
      </c>
      <c r="G9" s="7">
        <f t="shared" si="2"/>
        <v>118700</v>
      </c>
      <c r="H9" s="64" t="s">
        <v>153</v>
      </c>
      <c r="I9" s="64" t="s">
        <v>149</v>
      </c>
      <c r="J9" s="64">
        <v>306</v>
      </c>
      <c r="K9" s="68">
        <v>4.4000000000000004</v>
      </c>
      <c r="L9" s="69">
        <v>32</v>
      </c>
      <c r="M9" s="70">
        <v>0.9</v>
      </c>
    </row>
    <row r="10" spans="1:13">
      <c r="A10" s="64">
        <v>9</v>
      </c>
      <c r="B10" s="8" t="s">
        <v>14</v>
      </c>
      <c r="C10" t="str">
        <f t="shared" si="0"/>
        <v>BMW</v>
      </c>
      <c r="D10" s="8" t="str">
        <f t="shared" si="1"/>
        <v>M6 Coupe</v>
      </c>
      <c r="E10" s="7">
        <v>127700</v>
      </c>
      <c r="F10" s="64" t="s">
        <v>104</v>
      </c>
      <c r="G10" s="7">
        <f t="shared" si="2"/>
        <v>127700</v>
      </c>
      <c r="H10" s="64" t="s">
        <v>153</v>
      </c>
      <c r="I10" s="64" t="s">
        <v>149</v>
      </c>
      <c r="J10" s="64">
        <v>306</v>
      </c>
      <c r="K10" s="68">
        <v>4.2</v>
      </c>
      <c r="L10" s="69">
        <v>32</v>
      </c>
      <c r="M10" s="70">
        <v>0.98</v>
      </c>
    </row>
    <row r="11" spans="1:13">
      <c r="A11" s="64">
        <v>10</v>
      </c>
      <c r="B11" s="8" t="s">
        <v>42</v>
      </c>
      <c r="C11" t="str">
        <f t="shared" si="0"/>
        <v>BMW</v>
      </c>
      <c r="D11" s="8" t="str">
        <f t="shared" si="1"/>
        <v>Z4 GT3</v>
      </c>
      <c r="E11" s="7">
        <v>457000</v>
      </c>
      <c r="F11" s="64" t="s">
        <v>104</v>
      </c>
      <c r="G11" s="7">
        <f t="shared" si="2"/>
        <v>457000</v>
      </c>
      <c r="H11" s="64" t="s">
        <v>152</v>
      </c>
      <c r="I11" s="64" t="s">
        <v>149</v>
      </c>
      <c r="J11" s="64">
        <v>290</v>
      </c>
      <c r="K11" s="68">
        <v>3.2</v>
      </c>
      <c r="L11" s="69">
        <v>29.9</v>
      </c>
      <c r="M11" s="70">
        <v>1.24</v>
      </c>
    </row>
    <row r="12" spans="1:13">
      <c r="A12" s="64">
        <v>11</v>
      </c>
      <c r="B12" s="8" t="s">
        <v>20</v>
      </c>
      <c r="C12" t="str">
        <f t="shared" si="0"/>
        <v>BMW</v>
      </c>
      <c r="D12" s="8" t="str">
        <f t="shared" si="1"/>
        <v>M3 GT2 ALMS</v>
      </c>
      <c r="E12" s="7">
        <v>654000</v>
      </c>
      <c r="F12" s="64" t="s">
        <v>104</v>
      </c>
      <c r="G12" s="7">
        <f t="shared" si="2"/>
        <v>654000</v>
      </c>
      <c r="H12" s="64" t="s">
        <v>152</v>
      </c>
      <c r="I12" s="64" t="s">
        <v>149</v>
      </c>
      <c r="J12" s="64">
        <v>307</v>
      </c>
      <c r="K12" s="68">
        <v>3.2</v>
      </c>
      <c r="L12" s="69">
        <v>30.5</v>
      </c>
      <c r="M12" s="70">
        <v>1.5</v>
      </c>
    </row>
    <row r="13" spans="1:13">
      <c r="A13" s="64">
        <v>12</v>
      </c>
      <c r="B13" s="8" t="s">
        <v>52</v>
      </c>
      <c r="C13" t="str">
        <f t="shared" si="0"/>
        <v>BUGATTI</v>
      </c>
      <c r="D13" s="8" t="str">
        <f t="shared" si="1"/>
        <v>Veyron 16.4</v>
      </c>
      <c r="E13" s="7">
        <v>1650000</v>
      </c>
      <c r="F13" s="64" t="s">
        <v>104</v>
      </c>
      <c r="G13" s="7">
        <f t="shared" si="2"/>
        <v>1650000</v>
      </c>
      <c r="H13" s="64" t="s">
        <v>155</v>
      </c>
      <c r="I13" s="64" t="s">
        <v>156</v>
      </c>
      <c r="J13" s="64">
        <v>407</v>
      </c>
      <c r="K13" s="68">
        <v>2.7</v>
      </c>
      <c r="L13" s="69">
        <v>31.4</v>
      </c>
      <c r="M13" s="70">
        <v>1.4</v>
      </c>
    </row>
    <row r="14" spans="1:13">
      <c r="A14" s="64">
        <v>13</v>
      </c>
      <c r="B14" s="8" t="s">
        <v>23</v>
      </c>
      <c r="C14" t="str">
        <f t="shared" si="0"/>
        <v>DODGE</v>
      </c>
      <c r="D14" s="8" t="str">
        <f t="shared" si="1"/>
        <v>Challenger R/T</v>
      </c>
      <c r="E14" s="7">
        <v>43595</v>
      </c>
      <c r="F14" s="64" t="s">
        <v>104</v>
      </c>
      <c r="G14" s="7">
        <f t="shared" si="2"/>
        <v>43595</v>
      </c>
      <c r="H14" s="64" t="s">
        <v>153</v>
      </c>
      <c r="I14" s="64" t="s">
        <v>149</v>
      </c>
      <c r="J14" s="64">
        <v>274</v>
      </c>
      <c r="K14" s="68">
        <v>5</v>
      </c>
      <c r="L14" s="69">
        <v>34.1</v>
      </c>
      <c r="M14" s="70">
        <v>0.89</v>
      </c>
    </row>
    <row r="15" spans="1:13">
      <c r="A15" s="64">
        <v>14</v>
      </c>
      <c r="B15" s="8" t="s">
        <v>25</v>
      </c>
      <c r="C15" t="str">
        <f t="shared" si="0"/>
        <v>DODGE</v>
      </c>
      <c r="D15" s="8" t="str">
        <f t="shared" si="1"/>
        <v>Challenger SRT8</v>
      </c>
      <c r="E15" s="7">
        <v>51400</v>
      </c>
      <c r="F15" s="64" t="s">
        <v>104</v>
      </c>
      <c r="G15" s="7">
        <f t="shared" si="2"/>
        <v>51400</v>
      </c>
      <c r="H15" s="64" t="s">
        <v>153</v>
      </c>
      <c r="I15" s="64" t="s">
        <v>149</v>
      </c>
      <c r="J15" s="64">
        <v>274</v>
      </c>
      <c r="K15" s="68">
        <v>4.5</v>
      </c>
      <c r="L15" s="69">
        <v>34.700000000000003</v>
      </c>
      <c r="M15" s="70">
        <v>0.92</v>
      </c>
    </row>
    <row r="16" spans="1:13" s="73" customFormat="1">
      <c r="A16" s="71">
        <v>15</v>
      </c>
      <c r="B16" s="72" t="s">
        <v>177</v>
      </c>
      <c r="C16" s="73" t="str">
        <f t="shared" si="0"/>
        <v>DODGE</v>
      </c>
      <c r="D16" s="72" t="str">
        <f t="shared" si="1"/>
        <v>Viper SRT10 Coupe</v>
      </c>
      <c r="E16" s="74">
        <v>108820</v>
      </c>
      <c r="F16" s="71" t="s">
        <v>176</v>
      </c>
      <c r="G16" s="74">
        <f t="shared" si="2"/>
        <v>108820</v>
      </c>
      <c r="H16" s="71" t="s">
        <v>178</v>
      </c>
      <c r="I16" s="71" t="s">
        <v>174</v>
      </c>
      <c r="J16" s="71">
        <v>325</v>
      </c>
      <c r="K16" s="75">
        <v>3.8</v>
      </c>
      <c r="L16" s="76">
        <v>31.7</v>
      </c>
      <c r="M16" s="77">
        <v>1.06</v>
      </c>
    </row>
    <row r="17" spans="1:13">
      <c r="A17" s="64">
        <v>16</v>
      </c>
      <c r="B17" s="8" t="s">
        <v>38</v>
      </c>
      <c r="C17" t="str">
        <f t="shared" si="0"/>
        <v>DODGE</v>
      </c>
      <c r="D17" s="8" t="str">
        <f t="shared" si="1"/>
        <v>Viper SRT10 ACR-X</v>
      </c>
      <c r="E17" s="7">
        <v>214950</v>
      </c>
      <c r="F17" s="64" t="s">
        <v>104</v>
      </c>
      <c r="G17" s="7">
        <f t="shared" si="2"/>
        <v>214950</v>
      </c>
      <c r="H17" s="64" t="s">
        <v>158</v>
      </c>
      <c r="I17" s="64" t="s">
        <v>159</v>
      </c>
      <c r="J17" s="64">
        <v>298</v>
      </c>
      <c r="K17" s="68">
        <v>3.3</v>
      </c>
      <c r="L17" s="69">
        <v>29.9</v>
      </c>
      <c r="M17" s="70">
        <v>1.08</v>
      </c>
    </row>
    <row r="18" spans="1:13" s="73" customFormat="1">
      <c r="A18" s="71">
        <v>17</v>
      </c>
      <c r="B18" s="72" t="s">
        <v>179</v>
      </c>
      <c r="C18" s="73" t="str">
        <f t="shared" si="0"/>
        <v>FORD</v>
      </c>
      <c r="D18" s="72" t="str">
        <f t="shared" si="1"/>
        <v>Focus RS</v>
      </c>
      <c r="E18" s="74">
        <v>33000</v>
      </c>
      <c r="F18" s="71" t="s">
        <v>176</v>
      </c>
      <c r="G18" s="74">
        <f t="shared" si="2"/>
        <v>33000</v>
      </c>
      <c r="H18" s="71" t="s">
        <v>173</v>
      </c>
      <c r="I18" s="71" t="s">
        <v>180</v>
      </c>
      <c r="J18" s="71">
        <v>262</v>
      </c>
      <c r="K18" s="75">
        <v>5.9</v>
      </c>
      <c r="L18" s="76">
        <v>38.700000000000003</v>
      </c>
      <c r="M18" s="77">
        <v>0.94</v>
      </c>
    </row>
    <row r="19" spans="1:13" s="73" customFormat="1">
      <c r="A19" s="71">
        <v>18</v>
      </c>
      <c r="B19" s="72" t="s">
        <v>181</v>
      </c>
      <c r="C19" s="73" t="str">
        <f t="shared" si="0"/>
        <v>FORD</v>
      </c>
      <c r="D19" s="72" t="str">
        <f t="shared" si="1"/>
        <v>Shelby GT500</v>
      </c>
      <c r="E19" s="74">
        <v>63100</v>
      </c>
      <c r="F19" s="71" t="s">
        <v>176</v>
      </c>
      <c r="G19" s="74">
        <f t="shared" si="2"/>
        <v>63100</v>
      </c>
      <c r="H19" s="71" t="s">
        <v>173</v>
      </c>
      <c r="I19" s="71" t="s">
        <v>174</v>
      </c>
      <c r="J19" s="71">
        <v>290</v>
      </c>
      <c r="K19" s="75">
        <v>4.2</v>
      </c>
      <c r="L19" s="76">
        <v>32.6</v>
      </c>
      <c r="M19" s="77">
        <v>1</v>
      </c>
    </row>
    <row r="20" spans="1:13">
      <c r="A20" s="64">
        <v>19</v>
      </c>
      <c r="B20" s="8" t="s">
        <v>33</v>
      </c>
      <c r="C20" t="str">
        <f t="shared" si="0"/>
        <v>FORD</v>
      </c>
      <c r="D20" s="8" t="str">
        <f t="shared" si="1"/>
        <v>GT</v>
      </c>
      <c r="E20" s="7">
        <v>149500</v>
      </c>
      <c r="F20" s="64" t="s">
        <v>104</v>
      </c>
      <c r="G20" s="7">
        <f t="shared" si="2"/>
        <v>149500</v>
      </c>
      <c r="H20" s="64" t="s">
        <v>161</v>
      </c>
      <c r="I20" s="64" t="s">
        <v>162</v>
      </c>
      <c r="J20" s="64">
        <v>330</v>
      </c>
      <c r="K20" s="68">
        <v>3.6</v>
      </c>
      <c r="L20" s="69">
        <v>33.200000000000003</v>
      </c>
      <c r="M20" s="70">
        <v>0.92</v>
      </c>
    </row>
    <row r="21" spans="1:13" s="73" customFormat="1">
      <c r="A21" s="71">
        <v>20</v>
      </c>
      <c r="B21" s="72" t="s">
        <v>182</v>
      </c>
      <c r="C21" s="73" t="str">
        <f t="shared" si="0"/>
        <v>FORD</v>
      </c>
      <c r="D21" s="72" t="str">
        <f t="shared" si="1"/>
        <v>GT FIA GT1</v>
      </c>
      <c r="E21" s="74">
        <v>374600</v>
      </c>
      <c r="F21" s="71" t="s">
        <v>176</v>
      </c>
      <c r="G21" s="74">
        <f t="shared" si="2"/>
        <v>374600</v>
      </c>
      <c r="H21" s="71" t="s">
        <v>183</v>
      </c>
      <c r="I21" s="71" t="s">
        <v>184</v>
      </c>
      <c r="J21" s="71">
        <v>340</v>
      </c>
      <c r="K21" s="75">
        <v>3.2</v>
      </c>
      <c r="L21" s="76">
        <v>30.8</v>
      </c>
      <c r="M21" s="77">
        <v>1.22</v>
      </c>
    </row>
    <row r="22" spans="1:13">
      <c r="A22" s="64">
        <v>21</v>
      </c>
      <c r="B22" s="8" t="s">
        <v>53</v>
      </c>
      <c r="C22" t="str">
        <f t="shared" si="0"/>
        <v>KOENIGSEGG</v>
      </c>
      <c r="D22" s="8" t="str">
        <f t="shared" si="1"/>
        <v>CCXR</v>
      </c>
      <c r="E22" s="7">
        <v>1999800</v>
      </c>
      <c r="F22" s="64" t="s">
        <v>104</v>
      </c>
      <c r="G22" s="7">
        <f t="shared" si="2"/>
        <v>1999800</v>
      </c>
      <c r="H22" s="64" t="s">
        <v>161</v>
      </c>
      <c r="I22" s="64" t="s">
        <v>162</v>
      </c>
      <c r="J22" s="64">
        <v>402</v>
      </c>
      <c r="K22" s="68">
        <v>3.1</v>
      </c>
      <c r="L22" s="69">
        <v>32</v>
      </c>
      <c r="M22" s="70">
        <v>1.45</v>
      </c>
    </row>
    <row r="23" spans="1:13">
      <c r="A23" s="64">
        <v>22</v>
      </c>
      <c r="B23" s="8" t="s">
        <v>55</v>
      </c>
      <c r="C23" t="str">
        <f t="shared" si="0"/>
        <v>KOENIGSEGG</v>
      </c>
      <c r="D23" s="8" t="str">
        <f t="shared" si="1"/>
        <v>Agera</v>
      </c>
      <c r="E23" s="7">
        <v>2210500</v>
      </c>
      <c r="F23" s="64" t="s">
        <v>104</v>
      </c>
      <c r="G23" s="7">
        <f t="shared" si="2"/>
        <v>2210500</v>
      </c>
      <c r="H23" s="64" t="s">
        <v>161</v>
      </c>
      <c r="I23" s="64" t="s">
        <v>162</v>
      </c>
      <c r="J23" s="64">
        <v>433</v>
      </c>
      <c r="K23" s="68">
        <v>3</v>
      </c>
      <c r="L23" s="69">
        <v>30.5</v>
      </c>
      <c r="M23" s="70">
        <v>1.5</v>
      </c>
    </row>
    <row r="24" spans="1:13">
      <c r="A24" s="64">
        <v>23</v>
      </c>
      <c r="B24" s="8" t="s">
        <v>56</v>
      </c>
      <c r="C24" t="str">
        <f t="shared" si="0"/>
        <v>KOENIGSEGG</v>
      </c>
      <c r="D24" s="8" t="str">
        <f t="shared" si="1"/>
        <v>Agera R</v>
      </c>
      <c r="E24" s="7">
        <v>800</v>
      </c>
      <c r="F24" s="64" t="s">
        <v>105</v>
      </c>
      <c r="G24" s="7">
        <f t="shared" si="2"/>
        <v>4000000</v>
      </c>
      <c r="H24" s="64" t="s">
        <v>161</v>
      </c>
      <c r="I24" s="64" t="s">
        <v>162</v>
      </c>
      <c r="J24" s="64">
        <v>439</v>
      </c>
      <c r="K24" s="68">
        <v>2.9</v>
      </c>
      <c r="L24" s="69">
        <v>29.6</v>
      </c>
      <c r="M24" s="70">
        <v>1.6</v>
      </c>
    </row>
    <row r="25" spans="1:13" s="73" customFormat="1">
      <c r="A25" s="71">
        <v>24</v>
      </c>
      <c r="B25" s="72" t="s">
        <v>187</v>
      </c>
      <c r="C25" s="73" t="str">
        <f t="shared" si="0"/>
        <v>LAMBORGHINI</v>
      </c>
      <c r="D25" s="72" t="str">
        <f t="shared" si="1"/>
        <v>Gallardo LP560-4</v>
      </c>
      <c r="E25" s="74">
        <v>168900</v>
      </c>
      <c r="F25" s="71" t="s">
        <v>176</v>
      </c>
      <c r="G25" s="74">
        <f t="shared" si="2"/>
        <v>168900</v>
      </c>
      <c r="H25" s="71" t="s">
        <v>178</v>
      </c>
      <c r="I25" s="71" t="s">
        <v>188</v>
      </c>
      <c r="J25" s="71">
        <v>325</v>
      </c>
      <c r="K25" s="75">
        <v>3.7</v>
      </c>
      <c r="L25" s="76">
        <v>32.6</v>
      </c>
      <c r="M25" s="77">
        <v>1.01</v>
      </c>
    </row>
    <row r="26" spans="1:13">
      <c r="A26" s="64">
        <v>25</v>
      </c>
      <c r="B26" s="8" t="s">
        <v>18</v>
      </c>
      <c r="C26" t="str">
        <f t="shared" si="0"/>
        <v>LAMBORGHINI</v>
      </c>
      <c r="D26" s="8" t="str">
        <f t="shared" si="1"/>
        <v>Gallardo LP560-4 GT3</v>
      </c>
      <c r="E26" s="7">
        <v>326000</v>
      </c>
      <c r="F26" s="64" t="s">
        <v>104</v>
      </c>
      <c r="G26" s="7">
        <f t="shared" si="2"/>
        <v>326000</v>
      </c>
      <c r="H26" s="64" t="s">
        <v>158</v>
      </c>
      <c r="I26" s="64" t="s">
        <v>163</v>
      </c>
      <c r="J26" s="64">
        <v>330</v>
      </c>
      <c r="K26" s="68">
        <v>3.4</v>
      </c>
      <c r="L26" s="69">
        <v>31.1</v>
      </c>
      <c r="M26" s="70">
        <v>1.05</v>
      </c>
    </row>
    <row r="27" spans="1:13">
      <c r="A27" s="64">
        <v>26</v>
      </c>
      <c r="B27" s="8" t="s">
        <v>45</v>
      </c>
      <c r="C27" t="str">
        <f t="shared" si="0"/>
        <v>LAMBORGHINI</v>
      </c>
      <c r="D27" s="8" t="str">
        <f t="shared" si="1"/>
        <v>Mucielago R-SV GT1</v>
      </c>
      <c r="E27" s="7">
        <v>592100</v>
      </c>
      <c r="F27" s="64" t="s">
        <v>104</v>
      </c>
      <c r="G27" s="7">
        <f t="shared" si="2"/>
        <v>592100</v>
      </c>
      <c r="H27" s="64" t="s">
        <v>158</v>
      </c>
      <c r="I27" s="64" t="s">
        <v>163</v>
      </c>
      <c r="J27" s="64">
        <v>341</v>
      </c>
      <c r="K27" s="68">
        <v>3.1</v>
      </c>
      <c r="L27" s="69">
        <v>31.7</v>
      </c>
      <c r="M27" s="70">
        <v>1.23</v>
      </c>
    </row>
    <row r="28" spans="1:13">
      <c r="A28" s="64">
        <v>27</v>
      </c>
      <c r="B28" s="8" t="s">
        <v>46</v>
      </c>
      <c r="C28" t="str">
        <f t="shared" si="0"/>
        <v>LAMBORGHINI</v>
      </c>
      <c r="D28" s="8" t="str">
        <f t="shared" si="1"/>
        <v>Aventador LP 700-4</v>
      </c>
      <c r="E28" s="7">
        <v>597700</v>
      </c>
      <c r="F28" s="64" t="s">
        <v>104</v>
      </c>
      <c r="G28" s="7">
        <f t="shared" si="2"/>
        <v>597700</v>
      </c>
      <c r="H28" s="64" t="s">
        <v>161</v>
      </c>
      <c r="I28" s="64" t="s">
        <v>163</v>
      </c>
      <c r="J28" s="64">
        <v>349</v>
      </c>
      <c r="K28" s="68">
        <v>2.9</v>
      </c>
      <c r="L28" s="69">
        <v>30.5</v>
      </c>
      <c r="M28" s="70">
        <v>1.06</v>
      </c>
    </row>
    <row r="29" spans="1:13" s="73" customFormat="1">
      <c r="A29" s="71">
        <v>28</v>
      </c>
      <c r="B29" s="72" t="s">
        <v>185</v>
      </c>
      <c r="C29" s="73" t="str">
        <f t="shared" si="0"/>
        <v>McLAREN</v>
      </c>
      <c r="D29" s="72" t="str">
        <f t="shared" si="1"/>
        <v>MP4-12C</v>
      </c>
      <c r="E29" s="74">
        <v>65</v>
      </c>
      <c r="F29" s="71" t="s">
        <v>186</v>
      </c>
      <c r="G29" s="74">
        <f t="shared" si="2"/>
        <v>325000</v>
      </c>
      <c r="H29" s="71" t="s">
        <v>178</v>
      </c>
      <c r="I29" s="71" t="s">
        <v>184</v>
      </c>
      <c r="J29" s="71">
        <v>330</v>
      </c>
      <c r="K29" s="75">
        <v>2.9</v>
      </c>
      <c r="L29" s="76">
        <v>30.5</v>
      </c>
      <c r="M29" s="77">
        <v>1.06</v>
      </c>
    </row>
    <row r="30" spans="1:13">
      <c r="A30" s="64">
        <v>29</v>
      </c>
      <c r="B30" s="8" t="s">
        <v>49</v>
      </c>
      <c r="C30" t="str">
        <f t="shared" si="0"/>
        <v>McLAREN</v>
      </c>
      <c r="D30" s="8" t="str">
        <f t="shared" si="1"/>
        <v>F1</v>
      </c>
      <c r="E30" s="7">
        <v>1250000</v>
      </c>
      <c r="F30" s="64" t="s">
        <v>104</v>
      </c>
      <c r="G30" s="7">
        <f t="shared" si="2"/>
        <v>1250000</v>
      </c>
      <c r="H30" s="64" t="s">
        <v>161</v>
      </c>
      <c r="I30" s="64" t="s">
        <v>162</v>
      </c>
      <c r="J30" s="64">
        <v>377</v>
      </c>
      <c r="K30" s="68">
        <v>3.2</v>
      </c>
      <c r="L30" s="69">
        <v>33.799999999999997</v>
      </c>
      <c r="M30" s="70">
        <v>1.2</v>
      </c>
    </row>
    <row r="31" spans="1:13">
      <c r="A31" s="64">
        <v>30</v>
      </c>
      <c r="B31" s="8" t="s">
        <v>0</v>
      </c>
      <c r="C31" t="str">
        <f t="shared" si="0"/>
        <v>NISSAN</v>
      </c>
      <c r="D31" s="8" t="str">
        <f t="shared" si="1"/>
        <v>SILVIA (S15)</v>
      </c>
      <c r="E31" s="7">
        <v>28800</v>
      </c>
      <c r="F31" s="64" t="s">
        <v>104</v>
      </c>
      <c r="G31" s="7">
        <f t="shared" si="2"/>
        <v>28800</v>
      </c>
      <c r="H31" s="64" t="s">
        <v>160</v>
      </c>
      <c r="I31" s="64" t="s">
        <v>159</v>
      </c>
      <c r="J31" s="64">
        <v>243</v>
      </c>
      <c r="K31" s="68">
        <v>5.5</v>
      </c>
      <c r="L31" s="69">
        <v>34.4</v>
      </c>
      <c r="M31" s="70">
        <v>0.85</v>
      </c>
    </row>
    <row r="32" spans="1:13">
      <c r="A32" s="64">
        <v>31</v>
      </c>
      <c r="B32" s="8" t="s">
        <v>22</v>
      </c>
      <c r="C32" t="str">
        <f t="shared" si="0"/>
        <v>NISSAN</v>
      </c>
      <c r="D32" s="8" t="str">
        <f t="shared" si="1"/>
        <v>SKYLINE GT-R V-spec (R34)</v>
      </c>
      <c r="E32" s="7">
        <v>35600</v>
      </c>
      <c r="F32" s="64" t="s">
        <v>104</v>
      </c>
      <c r="G32" s="7">
        <f t="shared" si="2"/>
        <v>35600</v>
      </c>
      <c r="H32" s="64" t="s">
        <v>160</v>
      </c>
      <c r="I32" s="64" t="s">
        <v>159</v>
      </c>
      <c r="J32" s="64">
        <v>257</v>
      </c>
      <c r="K32" s="68">
        <v>5.8</v>
      </c>
      <c r="L32" s="69">
        <v>36.6</v>
      </c>
      <c r="M32" s="70">
        <v>0.88</v>
      </c>
    </row>
    <row r="33" spans="1:13">
      <c r="A33" s="64">
        <v>32</v>
      </c>
      <c r="B33" s="8" t="s">
        <v>24</v>
      </c>
      <c r="C33" t="str">
        <f t="shared" si="0"/>
        <v>NISSAN</v>
      </c>
      <c r="D33" s="8" t="str">
        <f t="shared" si="1"/>
        <v>350Z (Z33)</v>
      </c>
      <c r="E33" s="7">
        <v>47600</v>
      </c>
      <c r="F33" s="64" t="s">
        <v>104</v>
      </c>
      <c r="G33" s="7">
        <f t="shared" si="2"/>
        <v>47600</v>
      </c>
      <c r="H33" s="64" t="s">
        <v>160</v>
      </c>
      <c r="I33" s="64" t="s">
        <v>159</v>
      </c>
      <c r="J33" s="64">
        <v>249</v>
      </c>
      <c r="K33" s="68">
        <v>5.3</v>
      </c>
      <c r="L33" s="69">
        <v>34.1</v>
      </c>
      <c r="M33" s="70">
        <v>0.9</v>
      </c>
    </row>
    <row r="34" spans="1:13">
      <c r="A34" s="64">
        <v>33</v>
      </c>
      <c r="B34" s="8" t="s">
        <v>13</v>
      </c>
      <c r="C34" t="str">
        <f t="shared" si="0"/>
        <v>NISSAN</v>
      </c>
      <c r="D34" s="8" t="str">
        <f t="shared" si="1"/>
        <v>370Z (Z34)</v>
      </c>
      <c r="E34" s="7">
        <v>58500</v>
      </c>
      <c r="F34" s="64" t="s">
        <v>104</v>
      </c>
      <c r="G34" s="7">
        <f t="shared" si="2"/>
        <v>58500</v>
      </c>
      <c r="H34" s="64" t="s">
        <v>160</v>
      </c>
      <c r="I34" s="64" t="s">
        <v>159</v>
      </c>
      <c r="J34" s="64">
        <v>275</v>
      </c>
      <c r="K34" s="68">
        <v>5.0999999999999996</v>
      </c>
      <c r="L34" s="69">
        <v>32.6</v>
      </c>
      <c r="M34" s="70">
        <v>0.95</v>
      </c>
    </row>
    <row r="35" spans="1:13">
      <c r="A35" s="64">
        <v>34</v>
      </c>
      <c r="B35" s="8" t="s">
        <v>35</v>
      </c>
      <c r="C35" t="str">
        <f t="shared" si="0"/>
        <v>NISSAN</v>
      </c>
      <c r="D35" s="8" t="str">
        <f t="shared" si="1"/>
        <v>GT-R Premium (R35)</v>
      </c>
      <c r="E35" s="7">
        <v>170000</v>
      </c>
      <c r="F35" s="64" t="s">
        <v>104</v>
      </c>
      <c r="G35" s="7">
        <f t="shared" si="2"/>
        <v>170000</v>
      </c>
      <c r="H35" s="64" t="s">
        <v>161</v>
      </c>
      <c r="I35" s="64" t="s">
        <v>164</v>
      </c>
      <c r="J35" s="64">
        <v>311</v>
      </c>
      <c r="K35" s="68">
        <v>2.8</v>
      </c>
      <c r="L35" s="69">
        <v>30.8</v>
      </c>
      <c r="M35" s="70">
        <v>1.05</v>
      </c>
    </row>
    <row r="36" spans="1:13">
      <c r="A36" s="64">
        <v>35</v>
      </c>
      <c r="B36" s="8" t="s">
        <v>43</v>
      </c>
      <c r="C36" t="str">
        <f t="shared" si="0"/>
        <v>NISSAN</v>
      </c>
      <c r="D36" s="8" t="str">
        <f t="shared" si="1"/>
        <v>Sumo Power GT GT-R GT1</v>
      </c>
      <c r="E36" s="7">
        <v>458700</v>
      </c>
      <c r="F36" s="64" t="s">
        <v>104</v>
      </c>
      <c r="G36" s="7">
        <f t="shared" si="2"/>
        <v>458700</v>
      </c>
      <c r="H36" s="64" t="s">
        <v>158</v>
      </c>
      <c r="I36" s="64" t="s">
        <v>159</v>
      </c>
      <c r="J36" s="64">
        <v>320</v>
      </c>
      <c r="K36" s="68">
        <v>3.1</v>
      </c>
      <c r="L36" s="69">
        <v>30.2</v>
      </c>
      <c r="M36" s="70">
        <v>1.28</v>
      </c>
    </row>
    <row r="37" spans="1:13">
      <c r="A37" s="64">
        <v>36</v>
      </c>
      <c r="B37" s="8" t="s">
        <v>44</v>
      </c>
      <c r="C37" t="str">
        <f t="shared" si="0"/>
        <v>NISSAN</v>
      </c>
      <c r="D37" s="8" t="str">
        <f t="shared" si="1"/>
        <v>JR Motorsports GT-R GT1</v>
      </c>
      <c r="E37" s="7">
        <v>459400</v>
      </c>
      <c r="F37" s="64" t="s">
        <v>104</v>
      </c>
      <c r="G37" s="7">
        <f t="shared" si="2"/>
        <v>459400</v>
      </c>
      <c r="H37" s="64" t="s">
        <v>158</v>
      </c>
      <c r="I37" s="64" t="s">
        <v>159</v>
      </c>
      <c r="J37" s="64">
        <v>317</v>
      </c>
      <c r="K37" s="68">
        <v>3</v>
      </c>
      <c r="L37" s="69">
        <v>29.9</v>
      </c>
      <c r="M37" s="70">
        <v>1.29</v>
      </c>
    </row>
    <row r="38" spans="1:13">
      <c r="A38" s="64">
        <v>37</v>
      </c>
      <c r="B38" s="8" t="s">
        <v>50</v>
      </c>
      <c r="C38" t="str">
        <f t="shared" si="0"/>
        <v>PAGANINI</v>
      </c>
      <c r="D38" s="8" t="str">
        <f t="shared" si="1"/>
        <v>Zonda F</v>
      </c>
      <c r="E38" s="7">
        <v>1280000</v>
      </c>
      <c r="F38" s="64" t="s">
        <v>104</v>
      </c>
      <c r="G38" s="7">
        <f t="shared" si="2"/>
        <v>1280000</v>
      </c>
      <c r="H38" s="64" t="s">
        <v>161</v>
      </c>
      <c r="I38" s="64" t="s">
        <v>162</v>
      </c>
      <c r="J38" s="64">
        <v>346</v>
      </c>
      <c r="K38" s="68">
        <v>3.6</v>
      </c>
      <c r="L38" s="69">
        <v>30.2</v>
      </c>
      <c r="M38" s="70">
        <v>1.4</v>
      </c>
    </row>
    <row r="39" spans="1:13">
      <c r="A39" s="64">
        <v>38</v>
      </c>
      <c r="B39" s="8" t="s">
        <v>51</v>
      </c>
      <c r="C39" t="str">
        <f t="shared" si="0"/>
        <v>PAGANINI</v>
      </c>
      <c r="D39" s="8" t="str">
        <f t="shared" si="1"/>
        <v>Huayra</v>
      </c>
      <c r="E39" s="7">
        <v>1358000</v>
      </c>
      <c r="F39" s="64" t="s">
        <v>104</v>
      </c>
      <c r="G39" s="7">
        <f t="shared" si="2"/>
        <v>1358000</v>
      </c>
      <c r="H39" s="64" t="s">
        <v>161</v>
      </c>
      <c r="I39" s="64" t="s">
        <v>162</v>
      </c>
      <c r="J39" s="64">
        <v>357</v>
      </c>
      <c r="K39" s="68">
        <v>3.3</v>
      </c>
      <c r="L39" s="69">
        <v>29.9</v>
      </c>
      <c r="M39" s="70">
        <v>1.6</v>
      </c>
    </row>
    <row r="40" spans="1:13">
      <c r="A40" s="64">
        <v>39</v>
      </c>
      <c r="B40" s="8" t="s">
        <v>54</v>
      </c>
      <c r="C40" t="str">
        <f t="shared" si="0"/>
        <v>PAGANINI</v>
      </c>
      <c r="D40" s="8" t="str">
        <f t="shared" si="1"/>
        <v>Zonda R</v>
      </c>
      <c r="E40" s="7">
        <v>400</v>
      </c>
      <c r="F40" s="64" t="s">
        <v>105</v>
      </c>
      <c r="G40" s="7">
        <f t="shared" si="2"/>
        <v>2000000</v>
      </c>
      <c r="H40" s="64" t="s">
        <v>161</v>
      </c>
      <c r="I40" s="64" t="s">
        <v>162</v>
      </c>
      <c r="J40" s="64">
        <v>351</v>
      </c>
      <c r="K40" s="68">
        <v>2.7</v>
      </c>
      <c r="L40" s="69">
        <v>29.3</v>
      </c>
      <c r="M40" s="70">
        <v>1.62</v>
      </c>
    </row>
    <row r="41" spans="1:13" s="73" customFormat="1">
      <c r="A41" s="71">
        <v>40</v>
      </c>
      <c r="B41" s="72" t="s">
        <v>189</v>
      </c>
      <c r="C41" s="73" t="str">
        <f t="shared" si="0"/>
        <v>PORSCHE</v>
      </c>
      <c r="D41" s="72" t="str">
        <f t="shared" si="1"/>
        <v>911 GT3 RS</v>
      </c>
      <c r="E41" s="74">
        <v>172700</v>
      </c>
      <c r="F41" s="71" t="s">
        <v>176</v>
      </c>
      <c r="G41" s="74">
        <f t="shared" si="2"/>
        <v>172700</v>
      </c>
      <c r="H41" s="71" t="s">
        <v>173</v>
      </c>
      <c r="I41" s="71" t="s">
        <v>190</v>
      </c>
      <c r="J41" s="71">
        <v>311</v>
      </c>
      <c r="K41" s="75">
        <v>4</v>
      </c>
      <c r="L41" s="76">
        <v>30.2</v>
      </c>
      <c r="M41" s="77">
        <v>0.98</v>
      </c>
    </row>
    <row r="42" spans="1:13">
      <c r="A42" s="64">
        <v>41</v>
      </c>
      <c r="B42" s="8" t="s">
        <v>36</v>
      </c>
      <c r="C42" t="str">
        <f t="shared" si="0"/>
        <v>PORSCHE</v>
      </c>
      <c r="D42" s="8" t="str">
        <f t="shared" si="1"/>
        <v>911 GTS3 RS 4.0</v>
      </c>
      <c r="E42" s="7">
        <v>185950</v>
      </c>
      <c r="F42" s="64" t="s">
        <v>104</v>
      </c>
      <c r="G42" s="7">
        <f t="shared" si="2"/>
        <v>185950</v>
      </c>
      <c r="H42" s="64" t="s">
        <v>161</v>
      </c>
      <c r="I42" s="64" t="s">
        <v>165</v>
      </c>
      <c r="J42" s="64">
        <v>311</v>
      </c>
      <c r="K42" s="68">
        <v>3.8</v>
      </c>
      <c r="L42" s="69">
        <v>29.9</v>
      </c>
      <c r="M42" s="70">
        <v>1.08</v>
      </c>
    </row>
    <row r="43" spans="1:13">
      <c r="A43" s="64">
        <v>42</v>
      </c>
      <c r="B43" s="8" t="s">
        <v>17</v>
      </c>
      <c r="C43" t="str">
        <f t="shared" si="0"/>
        <v>PORSCHE</v>
      </c>
      <c r="D43" s="8" t="str">
        <f t="shared" si="1"/>
        <v>911 GTS3 Cup</v>
      </c>
      <c r="E43" s="7">
        <v>265500</v>
      </c>
      <c r="F43" s="64" t="s">
        <v>104</v>
      </c>
      <c r="G43" s="7">
        <f t="shared" si="2"/>
        <v>265500</v>
      </c>
      <c r="H43" s="64" t="s">
        <v>158</v>
      </c>
      <c r="I43" s="64" t="s">
        <v>165</v>
      </c>
      <c r="J43" s="64">
        <v>330</v>
      </c>
      <c r="K43" s="68">
        <v>3.4</v>
      </c>
      <c r="L43" s="69">
        <v>30.5</v>
      </c>
      <c r="M43" s="70">
        <v>1.03</v>
      </c>
    </row>
    <row r="44" spans="1:13">
      <c r="A44" s="64">
        <v>43</v>
      </c>
      <c r="B44" s="8" t="s">
        <v>41</v>
      </c>
      <c r="C44" t="str">
        <f t="shared" si="0"/>
        <v>PORSCHE</v>
      </c>
      <c r="D44" s="8" t="str">
        <f t="shared" si="1"/>
        <v>Carrera GT</v>
      </c>
      <c r="E44" s="7">
        <v>449900</v>
      </c>
      <c r="F44" s="64" t="s">
        <v>104</v>
      </c>
      <c r="G44" s="7">
        <f t="shared" si="2"/>
        <v>449900</v>
      </c>
      <c r="H44" s="64" t="s">
        <v>161</v>
      </c>
      <c r="I44" s="64" t="s">
        <v>162</v>
      </c>
      <c r="J44" s="64">
        <v>330</v>
      </c>
      <c r="K44" s="68">
        <v>3.8</v>
      </c>
      <c r="L44" s="69">
        <v>30.8</v>
      </c>
      <c r="M44" s="70">
        <v>0.98</v>
      </c>
    </row>
    <row r="45" spans="1:13" s="73" customFormat="1">
      <c r="A45" s="71">
        <v>44</v>
      </c>
      <c r="B45" s="72" t="s">
        <v>191</v>
      </c>
      <c r="C45" s="73" t="str">
        <f t="shared" si="0"/>
        <v>PORSCHE</v>
      </c>
      <c r="D45" s="72" t="str">
        <f t="shared" si="1"/>
        <v>918 RSR concept</v>
      </c>
      <c r="E45" s="74">
        <v>150</v>
      </c>
      <c r="F45" s="71" t="s">
        <v>186</v>
      </c>
      <c r="G45" s="74">
        <f t="shared" si="2"/>
        <v>750000</v>
      </c>
      <c r="H45" s="71" t="s">
        <v>183</v>
      </c>
      <c r="I45" s="71" t="s">
        <v>184</v>
      </c>
      <c r="J45" s="71">
        <v>322</v>
      </c>
      <c r="K45" s="75">
        <v>3.1</v>
      </c>
      <c r="L45" s="76">
        <v>29.9</v>
      </c>
      <c r="M45" s="77">
        <v>1.3</v>
      </c>
    </row>
    <row r="46" spans="1:13">
      <c r="A46" s="64">
        <v>45</v>
      </c>
      <c r="B46" s="8" t="s">
        <v>48</v>
      </c>
      <c r="C46" t="str">
        <f t="shared" si="0"/>
        <v>PORSCHE</v>
      </c>
      <c r="D46" s="8" t="str">
        <f t="shared" si="1"/>
        <v>918 Spyder concept</v>
      </c>
      <c r="E46" s="7">
        <v>845000</v>
      </c>
      <c r="F46" s="64" t="s">
        <v>104</v>
      </c>
      <c r="G46" s="7">
        <f t="shared" si="2"/>
        <v>845000</v>
      </c>
      <c r="H46" s="64" t="s">
        <v>161</v>
      </c>
      <c r="I46" s="64" t="s">
        <v>163</v>
      </c>
      <c r="J46" s="64">
        <v>322</v>
      </c>
      <c r="K46" s="68">
        <v>3</v>
      </c>
      <c r="L46" s="69">
        <v>30.2</v>
      </c>
      <c r="M46" s="70">
        <v>1.4</v>
      </c>
    </row>
    <row r="47" spans="1:13">
      <c r="A47" s="64">
        <v>46</v>
      </c>
      <c r="B47" s="8" t="s">
        <v>16</v>
      </c>
      <c r="C47" t="str">
        <f t="shared" si="0"/>
        <v>SRT</v>
      </c>
      <c r="D47" s="8" t="str">
        <f t="shared" si="1"/>
        <v>Viper SRT GTS</v>
      </c>
      <c r="E47" s="7">
        <v>176000</v>
      </c>
      <c r="F47" s="64" t="s">
        <v>104</v>
      </c>
      <c r="G47" s="7">
        <f t="shared" si="2"/>
        <v>176000</v>
      </c>
      <c r="H47" s="64" t="s">
        <v>161</v>
      </c>
      <c r="I47" s="64" t="s">
        <v>159</v>
      </c>
      <c r="J47" s="64">
        <v>332</v>
      </c>
      <c r="K47" s="68">
        <v>3.5</v>
      </c>
      <c r="L47" s="69">
        <v>32.299999999999997</v>
      </c>
      <c r="M47" s="70">
        <v>1.06</v>
      </c>
    </row>
  </sheetData>
  <sortState ref="A2:K47">
    <sortCondition ref="A31"/>
  </sortState>
  <phoneticPr fontId="1" type="noConversion"/>
  <conditionalFormatting sqref="D3 D5:D47 B5:B47">
    <cfRule type="expression" dxfId="4" priority="5">
      <formula>($L3=1)</formula>
    </cfRule>
  </conditionalFormatting>
  <conditionalFormatting sqref="D2:D47">
    <cfRule type="expression" dxfId="3" priority="6">
      <formula>($L4=1)</formula>
    </cfRule>
  </conditionalFormatting>
  <conditionalFormatting sqref="D4 B4">
    <cfRule type="expression" dxfId="2" priority="8">
      <formula>(#REF!=1)</formula>
    </cfRule>
  </conditionalFormatting>
  <conditionalFormatting sqref="B3">
    <cfRule type="expression" dxfId="1" priority="3">
      <formula>($L3=1)</formula>
    </cfRule>
  </conditionalFormatting>
  <conditionalFormatting sqref="B2">
    <cfRule type="expression" dxfId="0" priority="2">
      <formula>($L4=1)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A14" sqref="A14"/>
    </sheetView>
  </sheetViews>
  <sheetFormatPr defaultRowHeight="16.5"/>
  <cols>
    <col min="1" max="1" width="28" bestFit="1" customWidth="1"/>
    <col min="2" max="10" width="17.625" customWidth="1"/>
    <col min="11" max="12" width="12.75" customWidth="1"/>
  </cols>
  <sheetData>
    <row r="2" spans="1:11">
      <c r="A2" t="s">
        <v>107</v>
      </c>
      <c r="B2" s="78" t="s">
        <v>133</v>
      </c>
      <c r="C2" s="78" t="s">
        <v>134</v>
      </c>
      <c r="D2" s="78" t="s">
        <v>135</v>
      </c>
      <c r="E2" s="78" t="s">
        <v>136</v>
      </c>
      <c r="F2" s="78" t="s">
        <v>137</v>
      </c>
      <c r="G2" s="78" t="s">
        <v>138</v>
      </c>
      <c r="H2" s="78" t="s">
        <v>139</v>
      </c>
      <c r="I2" s="78" t="s">
        <v>140</v>
      </c>
      <c r="J2" s="78" t="s">
        <v>141</v>
      </c>
      <c r="K2" s="78"/>
    </row>
    <row r="3" spans="1:11">
      <c r="A3" t="s">
        <v>108</v>
      </c>
    </row>
    <row r="4" spans="1:11">
      <c r="A4" t="s">
        <v>109</v>
      </c>
    </row>
    <row r="5" spans="1:11">
      <c r="A5" t="s">
        <v>110</v>
      </c>
    </row>
    <row r="6" spans="1:11">
      <c r="A6" t="s">
        <v>111</v>
      </c>
    </row>
    <row r="7" spans="1:11">
      <c r="A7" t="s">
        <v>112</v>
      </c>
    </row>
    <row r="8" spans="1:11">
      <c r="A8" t="s">
        <v>113</v>
      </c>
    </row>
    <row r="9" spans="1:11">
      <c r="A9" t="s">
        <v>114</v>
      </c>
    </row>
    <row r="10" spans="1:11">
      <c r="A10" t="s">
        <v>115</v>
      </c>
    </row>
    <row r="11" spans="1:11">
      <c r="A11" t="s">
        <v>116</v>
      </c>
    </row>
    <row r="12" spans="1:11">
      <c r="A12" t="s">
        <v>117</v>
      </c>
    </row>
    <row r="13" spans="1:11">
      <c r="A13" t="s">
        <v>118</v>
      </c>
    </row>
    <row r="14" spans="1:11">
      <c r="A14" t="s">
        <v>119</v>
      </c>
    </row>
    <row r="15" spans="1:11">
      <c r="A15" t="s">
        <v>120</v>
      </c>
    </row>
    <row r="16" spans="1:1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  <row r="27" spans="1:1">
      <c r="A27" t="s">
        <v>132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차랑 가격순 시리즈</vt:lpstr>
      <vt:lpstr>게임순 시리즈</vt:lpstr>
      <vt:lpstr>차량 이름, 가격 순</vt:lpstr>
      <vt:lpstr>코스구성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KibumKim</dc:creator>
  <cp:lastModifiedBy>KibumKim</cp:lastModifiedBy>
  <dcterms:created xsi:type="dcterms:W3CDTF">2013-03-02T13:06:43Z</dcterms:created>
  <dcterms:modified xsi:type="dcterms:W3CDTF">2013-03-31T13:29:23Z</dcterms:modified>
</cp:coreProperties>
</file>